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7455" tabRatio="963" activeTab="0"/>
  </bookViews>
  <sheets>
    <sheet name="Foglio1" sheetId="1" r:id="rId1"/>
    <sheet name="Studenti_DEF" sheetId="2" r:id="rId2"/>
    <sheet name="Storico Iscritti_DEF" sheetId="3" r:id="rId3"/>
    <sheet name="Classi_DEF" sheetId="4" r:id="rId4"/>
    <sheet name="Iscritti II ciclo_DEF" sheetId="5" r:id="rId5"/>
    <sheet name="Stranieri_DEF" sheetId="6" r:id="rId6"/>
    <sheet name="Stranieri x nascita_DEF" sheetId="7" r:id="rId7"/>
    <sheet name="Docenti_DEF" sheetId="8" r:id="rId8"/>
    <sheet name="ATA_DEF" sheetId="9" r:id="rId9"/>
    <sheet name="Risorse_DEF" sheetId="10" r:id="rId10"/>
  </sheets>
  <definedNames/>
  <calcPr fullCalcOnLoad="1"/>
</workbook>
</file>

<file path=xl/sharedStrings.xml><?xml version="1.0" encoding="utf-8"?>
<sst xmlns="http://schemas.openxmlformats.org/spreadsheetml/2006/main" count="220" uniqueCount="93">
  <si>
    <t>2018-2019</t>
  </si>
  <si>
    <t>STUDENTI DELLE ISTITUZIONI SCOLASTICHE PROVINCIALI E NON PROVINCIALI</t>
  </si>
  <si>
    <t>NUMERO DI ISCRITTI NEGLI ULTIMI TRE ANNI PER TIPOLOGIA DI SCUOLA</t>
  </si>
  <si>
    <t>ISCRIZIONI</t>
  </si>
  <si>
    <t>2014/2015</t>
  </si>
  <si>
    <t>2015/2016</t>
  </si>
  <si>
    <t>Var. % anno prec.</t>
  </si>
  <si>
    <t>Infanzia</t>
  </si>
  <si>
    <t>Primaria</t>
  </si>
  <si>
    <t>Secondaria di 1° grado</t>
  </si>
  <si>
    <t>Secondaria di 2° grado</t>
  </si>
  <si>
    <t>Istruzione e formazione professionale</t>
  </si>
  <si>
    <t>TOTALE</t>
  </si>
  <si>
    <t>STORICO ISCRITTI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</si>
  <si>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</si>
  <si>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</si>
  <si>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</si>
  <si>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</si>
  <si>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</si>
  <si>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</si>
  <si>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</si>
  <si>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</si>
  <si>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</si>
  <si>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</si>
  <si>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r>
      <t xml:space="preserve">Fonte: </t>
    </r>
    <r>
      <rPr>
        <sz val="8"/>
        <rFont val="Arial"/>
        <family val="2"/>
      </rPr>
      <t>Anagrafe Unica</t>
    </r>
  </si>
  <si>
    <r>
      <t>Note: n</t>
    </r>
    <r>
      <rPr>
        <sz val="8"/>
        <rFont val="Arial"/>
        <family val="2"/>
      </rPr>
      <t>el dato dell'istruzione e formazione professionale è compreso il IV anno dal 2012/2013 e il V dal 2015/2016</t>
    </r>
  </si>
  <si>
    <t>CLASSI NELLE ISTITUZIONI SCOLASTICHE PROVINCIALI</t>
  </si>
  <si>
    <t>NUMERO DI CLASSI NEGLI ULTIMI TRE ANNI PER TIPOLOGIA DI SCUOLA</t>
  </si>
  <si>
    <t>CLASSI</t>
  </si>
  <si>
    <t>Variazione</t>
  </si>
  <si>
    <r>
      <t xml:space="preserve">Note: </t>
    </r>
    <r>
      <rPr>
        <sz val="8"/>
        <rFont val="Arial"/>
        <family val="2"/>
      </rPr>
      <t>Nel conteggio delle classi sono esclusi gli Istituti Paritari/equiparate e l'istruzione e formazione professionale</t>
    </r>
  </si>
  <si>
    <t xml:space="preserve">ISCRIZIONI ISTITUTI PROVINCIALI E PARITARI - SECONDARIA DI 2° GRADO PER INDIRIZZO </t>
  </si>
  <si>
    <t>INDIRIZZI SCOLASTICI</t>
  </si>
  <si>
    <t>Variazione*</t>
  </si>
  <si>
    <t>ISTITUTO PROFESSIONALE</t>
  </si>
  <si>
    <t>LICEO</t>
  </si>
  <si>
    <t>TECNICO</t>
  </si>
  <si>
    <t>ISTRUZIONE E FORMAZIONE PROFESSIONALE</t>
  </si>
  <si>
    <t>PRESENZA STUDENTI STRANIERI</t>
  </si>
  <si>
    <t>var. % anno prec.</t>
  </si>
  <si>
    <t>ITALIANA</t>
  </si>
  <si>
    <t>STRANIERA</t>
  </si>
  <si>
    <t>Secondaria di 1° Grado</t>
  </si>
  <si>
    <t>Secondaria di 2° Grado</t>
  </si>
  <si>
    <t>Istr. e form. professionale</t>
  </si>
  <si>
    <t>APPROFONDIMENTO STUDENTI STRANIERI PRIMA E SECONDA GENERAZIONE</t>
  </si>
  <si>
    <t>% anno prec.</t>
  </si>
  <si>
    <t>NATI ALL'ESTERO</t>
  </si>
  <si>
    <t>NATI IN ITALIA</t>
  </si>
  <si>
    <t>PERSONALE DI RUOLO</t>
  </si>
  <si>
    <t>DEGLI ISTITUTI SCOLASTICI PROVINCIALI</t>
  </si>
  <si>
    <t>DATI DI INIZIO ANNO RIFERITI AL 01/09 DEI RISPETTIVI ANNI SCOLASTICI</t>
  </si>
  <si>
    <t>Personale di ruolo</t>
  </si>
  <si>
    <t>di cui stabilizzati</t>
  </si>
  <si>
    <t>Note:</t>
  </si>
  <si>
    <t>PERSONALE ATA E A.E. PRESSO ISTITUZIONI SCOLASTICHE E FORMATIVE</t>
  </si>
  <si>
    <t>PERSONALE ATA E A.E. SUDDIVISO PER ORDINE DI SCUOLA</t>
  </si>
  <si>
    <t>Istituti Comprensivi</t>
  </si>
  <si>
    <t>Istituti Superiori</t>
  </si>
  <si>
    <t>Ist. Formaz. professionale provinciali</t>
  </si>
  <si>
    <t>RISORSE</t>
  </si>
  <si>
    <t>(*) sono esclusi gli insegnanti di religione</t>
  </si>
  <si>
    <t>2016/2017</t>
  </si>
  <si>
    <t>2016-2017</t>
  </si>
  <si>
    <t>Retribuzioni complessive</t>
  </si>
  <si>
    <t>Totale</t>
  </si>
  <si>
    <t>Spese di funzionamento scuole provinciali</t>
  </si>
  <si>
    <t>Trasferimenti enti accreditati</t>
  </si>
  <si>
    <t>Investimenti in infrastrutture scolastiche</t>
  </si>
  <si>
    <t>Investimenti nel sistema educativo e formativo</t>
  </si>
  <si>
    <r>
      <t xml:space="preserve">Note: </t>
    </r>
    <r>
      <rPr>
        <sz val="8"/>
        <rFont val="Arial"/>
        <family val="2"/>
      </rPr>
      <t>Il dato è comprensivo di tutti gli studenti del sistema educativo di istruzione e formazione del Trentino, istruzione e formazione professionale e scuole paritarie/equiparate comprese. Nel dato della Formazione Professionale è compreso il IV anno e il V anno (CAPES) dal 2015/16</t>
    </r>
  </si>
  <si>
    <t>(**) la maggior parte delle nomine in ruolo sarannno effettuate ad ottobre, a valle della conclusione delle procedure concorsuali in corso</t>
  </si>
  <si>
    <r>
      <t>Note: n</t>
    </r>
    <r>
      <rPr>
        <sz val="8"/>
        <rFont val="Arial"/>
        <family val="2"/>
      </rPr>
      <t>el dato dell'istruzione e formazione professionale è compreso il IV anno e il V (Capes)</t>
    </r>
  </si>
  <si>
    <t>2017/2018</t>
  </si>
  <si>
    <t>2017-2018</t>
  </si>
  <si>
    <t>(FAS -ALS - AAS - CAS - CS e AE situazione al 01/09/2017)</t>
  </si>
  <si>
    <t>differenza v. assoluto</t>
  </si>
  <si>
    <t>calcolo delta in %</t>
  </si>
  <si>
    <t>2018/2019</t>
  </si>
  <si>
    <r>
      <t xml:space="preserve">Fonte: </t>
    </r>
    <r>
      <rPr>
        <sz val="8"/>
        <rFont val="Arial"/>
        <family val="2"/>
      </rPr>
      <t>Anagrafe unica degli studenti della Provincia Autonoma di Trento al 1 settembre 2018</t>
    </r>
  </si>
  <si>
    <r>
      <t>Note:</t>
    </r>
    <r>
      <rPr>
        <sz val="8"/>
        <rFont val="Arial"/>
        <family val="2"/>
      </rPr>
      <t xml:space="preserve"> La variazione percentuale indica la variazione tra l'a.s. 2018/2019 e il precedente.</t>
    </r>
  </si>
  <si>
    <t>La Provincia di Trento investe nella scuola ciascun anno oltre 724 Milioni di Euro di spesa corrente (stipendi e funzionamento delle scuole), oltre a circa 28 Milioni di spesa in conto capitale (investimenti, arredi e attrezzature). La Spesa è quasi interamente finanziata sul bilancio provinciale. Le spese relative al piano lingue e alla progettualità delle scuole in favore degli studenti con bisogni educativi speciali vengono cofinanziate dallo Stato (35%) e dall’UE (50%).</t>
  </si>
  <si>
    <t>%</t>
  </si>
  <si>
    <t>BISOGNI EDUCATIVI SPECIALI PER TIPOLOGIA DI CERTIFICAZIONE</t>
  </si>
  <si>
    <t>2014/15</t>
  </si>
  <si>
    <t>2015/16</t>
  </si>
  <si>
    <t>2016/17</t>
  </si>
  <si>
    <t>Disturbi uditivi, visivi e sensoriali</t>
  </si>
  <si>
    <t>Altre categorie</t>
  </si>
  <si>
    <t>Primaria e Secondaria di 1° grado</t>
  </si>
  <si>
    <t>Disturbi uditivi</t>
  </si>
  <si>
    <t>Disturbi psicofisici</t>
  </si>
  <si>
    <t>Disturbi visivi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</si>
</sst>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00000"/>
    <numFmt numFmtId="170" formatCode="0.00000"/>
    <numFmt numFmtId="171" formatCode="0.0000"/>
    <numFmt numFmtId="172" formatCode="0.000"/>
    <numFmt numFmtId="173" formatCode="0.0"/>
  </numFmts>
  <fonts count="37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b/>
      <sz val="15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9.6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medium"/>
    </border>
    <border>
      <left style="hair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0" fontId="4" fillId="0" borderId="0" xfId="51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0" fillId="0" borderId="11" xfId="0" applyNumberFormat="1" applyBorder="1" applyAlignment="1">
      <alignment/>
    </xf>
    <xf numFmtId="10" fontId="0" fillId="0" borderId="15" xfId="0" applyNumberFormat="1" applyFont="1" applyBorder="1" applyAlignment="1">
      <alignment horizontal="right"/>
    </xf>
    <xf numFmtId="10" fontId="0" fillId="0" borderId="15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/>
    </xf>
    <xf numFmtId="3" fontId="0" fillId="0" borderId="14" xfId="0" applyNumberFormat="1" applyBorder="1" applyAlignment="1">
      <alignment/>
    </xf>
    <xf numFmtId="10" fontId="0" fillId="0" borderId="16" xfId="0" applyNumberFormat="1" applyFont="1" applyBorder="1" applyAlignment="1">
      <alignment horizontal="right"/>
    </xf>
    <xf numFmtId="10" fontId="0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10" fontId="5" fillId="0" borderId="16" xfId="0" applyNumberFormat="1" applyFont="1" applyBorder="1" applyAlignment="1">
      <alignment horizontal="right"/>
    </xf>
    <xf numFmtId="10" fontId="5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3" fontId="5" fillId="0" borderId="17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17" xfId="0" applyNumberFormat="1" applyFont="1" applyFill="1" applyBorder="1" applyAlignment="1">
      <alignment/>
    </xf>
    <xf numFmtId="10" fontId="5" fillId="0" borderId="18" xfId="0" applyNumberFormat="1" applyFont="1" applyBorder="1" applyAlignment="1">
      <alignment horizontal="right"/>
    </xf>
    <xf numFmtId="10" fontId="5" fillId="0" borderId="19" xfId="0" applyNumberFormat="1" applyFont="1" applyBorder="1" applyAlignment="1">
      <alignment horizontal="right"/>
    </xf>
    <xf numFmtId="10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10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29" xfId="0" applyFont="1" applyBorder="1" applyAlignment="1">
      <alignment/>
    </xf>
    <xf numFmtId="4" fontId="5" fillId="0" borderId="3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23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0" fontId="7" fillId="10" borderId="26" xfId="0" applyFont="1" applyFill="1" applyBorder="1" applyAlignment="1">
      <alignment/>
    </xf>
    <xf numFmtId="0" fontId="7" fillId="22" borderId="26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6" fillId="24" borderId="22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/>
    </xf>
    <xf numFmtId="3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3" fontId="0" fillId="0" borderId="40" xfId="0" applyNumberForma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" fontId="5" fillId="0" borderId="25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3" fontId="6" fillId="0" borderId="46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3" fontId="5" fillId="25" borderId="48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 horizontal="right"/>
    </xf>
    <xf numFmtId="10" fontId="0" fillId="0" borderId="14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 horizontal="right"/>
    </xf>
    <xf numFmtId="10" fontId="5" fillId="0" borderId="21" xfId="0" applyNumberFormat="1" applyFont="1" applyBorder="1" applyAlignment="1">
      <alignment horizontal="right"/>
    </xf>
    <xf numFmtId="10" fontId="5" fillId="0" borderId="20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/>
    </xf>
    <xf numFmtId="10" fontId="5" fillId="0" borderId="51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/>
    </xf>
    <xf numFmtId="0" fontId="0" fillId="26" borderId="0" xfId="0" applyFont="1" applyFill="1" applyAlignment="1">
      <alignment/>
    </xf>
    <xf numFmtId="0" fontId="3" fillId="26" borderId="10" xfId="0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  <xf numFmtId="3" fontId="3" fillId="26" borderId="39" xfId="0" applyNumberFormat="1" applyFont="1" applyFill="1" applyBorder="1" applyAlignment="1">
      <alignment horizontal="center"/>
    </xf>
    <xf numFmtId="3" fontId="0" fillId="26" borderId="11" xfId="0" applyNumberFormat="1" applyFill="1" applyBorder="1" applyAlignment="1">
      <alignment/>
    </xf>
    <xf numFmtId="10" fontId="0" fillId="26" borderId="15" xfId="0" applyNumberFormat="1" applyFont="1" applyFill="1" applyBorder="1" applyAlignment="1">
      <alignment horizontal="right"/>
    </xf>
    <xf numFmtId="3" fontId="0" fillId="26" borderId="14" xfId="0" applyNumberFormat="1" applyFill="1" applyBorder="1" applyAlignment="1">
      <alignment/>
    </xf>
    <xf numFmtId="10" fontId="0" fillId="26" borderId="16" xfId="0" applyNumberFormat="1" applyFont="1" applyFill="1" applyBorder="1" applyAlignment="1">
      <alignment horizontal="right"/>
    </xf>
    <xf numFmtId="3" fontId="0" fillId="26" borderId="0" xfId="0" applyNumberFormat="1" applyFont="1" applyFill="1" applyBorder="1" applyAlignment="1">
      <alignment/>
    </xf>
    <xf numFmtId="10" fontId="0" fillId="26" borderId="0" xfId="0" applyNumberFormat="1" applyFont="1" applyFill="1" applyBorder="1" applyAlignment="1">
      <alignment horizontal="right"/>
    </xf>
    <xf numFmtId="0" fontId="0" fillId="26" borderId="17" xfId="0" applyFont="1" applyFill="1" applyBorder="1" applyAlignment="1">
      <alignment/>
    </xf>
    <xf numFmtId="3" fontId="5" fillId="26" borderId="14" xfId="0" applyNumberFormat="1" applyFont="1" applyFill="1" applyBorder="1" applyAlignment="1">
      <alignment horizontal="right"/>
    </xf>
    <xf numFmtId="10" fontId="5" fillId="26" borderId="16" xfId="0" applyNumberFormat="1" applyFont="1" applyFill="1" applyBorder="1" applyAlignment="1">
      <alignment horizontal="right"/>
    </xf>
    <xf numFmtId="3" fontId="5" fillId="26" borderId="17" xfId="0" applyNumberFormat="1" applyFont="1" applyFill="1" applyBorder="1" applyAlignment="1">
      <alignment horizontal="center"/>
    </xf>
    <xf numFmtId="10" fontId="5" fillId="26" borderId="18" xfId="0" applyNumberFormat="1" applyFont="1" applyFill="1" applyBorder="1" applyAlignment="1">
      <alignment horizontal="right"/>
    </xf>
    <xf numFmtId="3" fontId="5" fillId="26" borderId="14" xfId="0" applyNumberFormat="1" applyFont="1" applyFill="1" applyBorder="1" applyAlignment="1">
      <alignment/>
    </xf>
    <xf numFmtId="3" fontId="0" fillId="26" borderId="17" xfId="0" applyNumberFormat="1" applyFont="1" applyFill="1" applyBorder="1" applyAlignment="1">
      <alignment/>
    </xf>
    <xf numFmtId="10" fontId="0" fillId="26" borderId="18" xfId="0" applyNumberFormat="1" applyFont="1" applyFill="1" applyBorder="1" applyAlignment="1">
      <alignment horizontal="right"/>
    </xf>
    <xf numFmtId="3" fontId="5" fillId="26" borderId="17" xfId="0" applyNumberFormat="1" applyFont="1" applyFill="1" applyBorder="1" applyAlignment="1">
      <alignment/>
    </xf>
    <xf numFmtId="10" fontId="5" fillId="26" borderId="52" xfId="0" applyNumberFormat="1" applyFont="1" applyFill="1" applyBorder="1" applyAlignment="1">
      <alignment horizontal="right"/>
    </xf>
    <xf numFmtId="3" fontId="5" fillId="26" borderId="20" xfId="0" applyNumberFormat="1" applyFont="1" applyFill="1" applyBorder="1" applyAlignment="1">
      <alignment/>
    </xf>
    <xf numFmtId="3" fontId="5" fillId="26" borderId="53" xfId="0" applyNumberFormat="1" applyFont="1" applyFill="1" applyBorder="1" applyAlignment="1">
      <alignment/>
    </xf>
    <xf numFmtId="3" fontId="5" fillId="26" borderId="21" xfId="0" applyNumberFormat="1" applyFont="1" applyFill="1" applyBorder="1" applyAlignment="1">
      <alignment/>
    </xf>
    <xf numFmtId="10" fontId="5" fillId="26" borderId="15" xfId="0" applyNumberFormat="1" applyFont="1" applyFill="1" applyBorder="1" applyAlignment="1">
      <alignment horizontal="right"/>
    </xf>
    <xf numFmtId="3" fontId="0" fillId="26" borderId="21" xfId="0" applyNumberFormat="1" applyFont="1" applyFill="1" applyBorder="1" applyAlignment="1">
      <alignment/>
    </xf>
    <xf numFmtId="3" fontId="0" fillId="26" borderId="50" xfId="0" applyNumberFormat="1" applyFont="1" applyFill="1" applyBorder="1" applyAlignment="1">
      <alignment/>
    </xf>
    <xf numFmtId="10" fontId="5" fillId="26" borderId="51" xfId="0" applyNumberFormat="1" applyFont="1" applyFill="1" applyBorder="1" applyAlignment="1">
      <alignment horizontal="right"/>
    </xf>
    <xf numFmtId="0" fontId="0" fillId="26" borderId="10" xfId="0" applyFont="1" applyFill="1" applyBorder="1" applyAlignment="1">
      <alignment/>
    </xf>
    <xf numFmtId="3" fontId="5" fillId="26" borderId="0" xfId="0" applyNumberFormat="1" applyFont="1" applyFill="1" applyBorder="1" applyAlignment="1">
      <alignment/>
    </xf>
    <xf numFmtId="3" fontId="5" fillId="26" borderId="50" xfId="0" applyNumberFormat="1" applyFont="1" applyFill="1" applyBorder="1" applyAlignment="1">
      <alignment/>
    </xf>
    <xf numFmtId="0" fontId="6" fillId="26" borderId="22" xfId="0" applyFont="1" applyFill="1" applyBorder="1" applyAlignment="1">
      <alignment horizontal="center" vertical="center" wrapText="1"/>
    </xf>
    <xf numFmtId="0" fontId="15" fillId="26" borderId="22" xfId="0" applyFont="1" applyFill="1" applyBorder="1" applyAlignment="1">
      <alignment horizontal="center" vertical="center" wrapText="1"/>
    </xf>
    <xf numFmtId="3" fontId="7" fillId="26" borderId="54" xfId="0" applyNumberFormat="1" applyFont="1" applyFill="1" applyBorder="1" applyAlignment="1">
      <alignment horizontal="center"/>
    </xf>
    <xf numFmtId="3" fontId="7" fillId="26" borderId="32" xfId="0" applyNumberFormat="1" applyFont="1" applyFill="1" applyBorder="1" applyAlignment="1">
      <alignment horizontal="center"/>
    </xf>
    <xf numFmtId="3" fontId="7" fillId="26" borderId="55" xfId="0" applyNumberFormat="1" applyFont="1" applyFill="1" applyBorder="1" applyAlignment="1">
      <alignment horizontal="center"/>
    </xf>
    <xf numFmtId="3" fontId="7" fillId="26" borderId="34" xfId="0" applyNumberFormat="1" applyFont="1" applyFill="1" applyBorder="1" applyAlignment="1">
      <alignment horizontal="center"/>
    </xf>
    <xf numFmtId="3" fontId="7" fillId="26" borderId="56" xfId="0" applyNumberFormat="1" applyFont="1" applyFill="1" applyBorder="1" applyAlignment="1">
      <alignment horizontal="center"/>
    </xf>
    <xf numFmtId="3" fontId="7" fillId="26" borderId="36" xfId="0" applyNumberFormat="1" applyFont="1" applyFill="1" applyBorder="1" applyAlignment="1">
      <alignment horizontal="center"/>
    </xf>
    <xf numFmtId="3" fontId="6" fillId="26" borderId="57" xfId="0" applyNumberFormat="1" applyFont="1" applyFill="1" applyBorder="1" applyAlignment="1">
      <alignment horizontal="center"/>
    </xf>
    <xf numFmtId="3" fontId="6" fillId="26" borderId="46" xfId="0" applyNumberFormat="1" applyFont="1" applyFill="1" applyBorder="1" applyAlignment="1">
      <alignment horizontal="center"/>
    </xf>
    <xf numFmtId="0" fontId="5" fillId="26" borderId="22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3" fontId="0" fillId="26" borderId="27" xfId="0" applyNumberFormat="1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3" fontId="0" fillId="26" borderId="40" xfId="0" applyNumberFormat="1" applyFill="1" applyBorder="1" applyAlignment="1">
      <alignment horizontal="center"/>
    </xf>
    <xf numFmtId="0" fontId="0" fillId="26" borderId="41" xfId="0" applyFill="1" applyBorder="1" applyAlignment="1">
      <alignment horizontal="center"/>
    </xf>
    <xf numFmtId="3" fontId="5" fillId="26" borderId="48" xfId="0" applyNumberFormat="1" applyFont="1" applyFill="1" applyBorder="1" applyAlignment="1">
      <alignment horizontal="center"/>
    </xf>
    <xf numFmtId="3" fontId="5" fillId="26" borderId="4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27" borderId="58" xfId="0" applyFont="1" applyFill="1" applyBorder="1" applyAlignment="1">
      <alignment/>
    </xf>
    <xf numFmtId="0" fontId="4" fillId="27" borderId="59" xfId="0" applyFont="1" applyFill="1" applyBorder="1" applyAlignment="1">
      <alignment/>
    </xf>
    <xf numFmtId="0" fontId="4" fillId="27" borderId="60" xfId="0" applyFont="1" applyFill="1" applyBorder="1" applyAlignment="1">
      <alignment/>
    </xf>
    <xf numFmtId="0" fontId="4" fillId="27" borderId="61" xfId="0" applyFont="1" applyFill="1" applyBorder="1" applyAlignment="1">
      <alignment/>
    </xf>
    <xf numFmtId="4" fontId="3" fillId="27" borderId="0" xfId="0" applyNumberFormat="1" applyFont="1" applyFill="1" applyAlignment="1">
      <alignment/>
    </xf>
    <xf numFmtId="0" fontId="4" fillId="27" borderId="0" xfId="0" applyFont="1" applyFill="1" applyAlignment="1">
      <alignment/>
    </xf>
    <xf numFmtId="3" fontId="4" fillId="27" borderId="0" xfId="0" applyNumberFormat="1" applyFont="1" applyFill="1" applyAlignment="1">
      <alignment/>
    </xf>
    <xf numFmtId="4" fontId="4" fillId="27" borderId="0" xfId="0" applyNumberFormat="1" applyFont="1" applyFill="1" applyAlignment="1">
      <alignment/>
    </xf>
    <xf numFmtId="2" fontId="3" fillId="27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3" fontId="0" fillId="27" borderId="0" xfId="0" applyNumberFormat="1" applyFont="1" applyFill="1" applyAlignment="1">
      <alignment/>
    </xf>
    <xf numFmtId="2" fontId="5" fillId="27" borderId="0" xfId="0" applyNumberFormat="1" applyFont="1" applyFill="1" applyAlignment="1">
      <alignment/>
    </xf>
    <xf numFmtId="0" fontId="0" fillId="27" borderId="60" xfId="0" applyFont="1" applyFill="1" applyBorder="1" applyAlignment="1">
      <alignment/>
    </xf>
    <xf numFmtId="0" fontId="0" fillId="27" borderId="6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62" xfId="0" applyFont="1" applyBorder="1" applyAlignment="1">
      <alignment horizontal="center"/>
    </xf>
    <xf numFmtId="3" fontId="4" fillId="0" borderId="63" xfId="0" applyNumberFormat="1" applyFont="1" applyFill="1" applyBorder="1" applyAlignment="1">
      <alignment horizontal="center"/>
    </xf>
    <xf numFmtId="10" fontId="4" fillId="0" borderId="63" xfId="0" applyNumberFormat="1" applyFont="1" applyFill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10" fontId="3" fillId="0" borderId="63" xfId="0" applyNumberFormat="1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 wrapText="1"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 horizontal="center" wrapText="1"/>
    </xf>
    <xf numFmtId="0" fontId="5" fillId="0" borderId="67" xfId="0" applyFont="1" applyFill="1" applyBorder="1" applyAlignment="1">
      <alignment horizontal="center" wrapText="1"/>
    </xf>
    <xf numFmtId="0" fontId="5" fillId="0" borderId="68" xfId="0" applyFont="1" applyFill="1" applyBorder="1" applyAlignment="1">
      <alignment/>
    </xf>
    <xf numFmtId="3" fontId="5" fillId="0" borderId="69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7" xfId="0" applyNumberFormat="1" applyBorder="1" applyAlignment="1">
      <alignment/>
    </xf>
    <xf numFmtId="3" fontId="0" fillId="0" borderId="67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right"/>
    </xf>
    <xf numFmtId="0" fontId="5" fillId="0" borderId="68" xfId="0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69" xfId="0" applyNumberFormat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64" xfId="0" applyNumberFormat="1" applyBorder="1" applyAlignment="1">
      <alignment/>
    </xf>
    <xf numFmtId="10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left" vertical="center" wrapText="1"/>
    </xf>
    <xf numFmtId="0" fontId="3" fillId="0" borderId="3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7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0" fontId="4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/>
    </xf>
    <xf numFmtId="3" fontId="3" fillId="0" borderId="63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26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26" borderId="22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26" borderId="13" xfId="0" applyFill="1" applyBorder="1" applyAlignment="1">
      <alignment/>
    </xf>
    <xf numFmtId="0" fontId="5" fillId="0" borderId="62" xfId="0" applyFont="1" applyBorder="1" applyAlignment="1">
      <alignment vertical="center" wrapText="1"/>
    </xf>
    <xf numFmtId="0" fontId="0" fillId="26" borderId="62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26" borderId="0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39" xfId="0" applyFont="1" applyBorder="1" applyAlignment="1">
      <alignment/>
    </xf>
    <xf numFmtId="3" fontId="5" fillId="26" borderId="39" xfId="0" applyNumberFormat="1" applyFon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0" fontId="5" fillId="0" borderId="62" xfId="0" applyFont="1" applyBorder="1" applyAlignment="1">
      <alignment/>
    </xf>
    <xf numFmtId="0" fontId="0" fillId="26" borderId="62" xfId="0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26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26" borderId="12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73" xfId="0" applyFont="1" applyBorder="1" applyAlignment="1">
      <alignment/>
    </xf>
    <xf numFmtId="0" fontId="0" fillId="26" borderId="0" xfId="0" applyFill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3" fontId="5" fillId="26" borderId="74" xfId="0" applyNumberFormat="1" applyFont="1" applyFill="1" applyBorder="1" applyAlignment="1">
      <alignment/>
    </xf>
    <xf numFmtId="3" fontId="5" fillId="0" borderId="74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7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6" fillId="4" borderId="38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6" fillId="26" borderId="38" xfId="0" applyFont="1" applyFill="1" applyBorder="1" applyAlignment="1">
      <alignment horizontal="center"/>
    </xf>
    <xf numFmtId="0" fontId="6" fillId="26" borderId="7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tegoria tabella pivot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tabella pivot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375"/>
          <c:w val="0.875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Studenti_DEF!$C$6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Studenti_DEF!$A$7:$A$11</c:f>
              <c:strCache/>
            </c:strRef>
          </c:cat>
          <c:val>
            <c:numRef>
              <c:f>Studenti_DEF!$C$7:$C$11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Studenti_DEF!$D$6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Studenti_DEF!$A$7:$A$11</c:f>
              <c:strCache/>
            </c:strRef>
          </c:cat>
          <c:val>
            <c:numRef>
              <c:f>Studenti_DEF!$D$7:$D$11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Studenti_DEF!$E$6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Studenti_DEF!$A$7:$A$11</c:f>
              <c:strCache/>
            </c:strRef>
          </c:cat>
          <c:val>
            <c:numRef>
              <c:f>Studenti_DEF!$E$7:$E$11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Studenti_DEF!$F$6</c:f>
              <c:strCache>
                <c:ptCount val="1"/>
                <c:pt idx="0">
                  <c:v>2018/2019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Studenti_DEF!$A$7:$A$11</c:f>
              <c:strCache/>
            </c:strRef>
          </c:cat>
          <c:val>
            <c:numRef>
              <c:f>Studenti_DEF!$F$7:$F$11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0147"/>
        <c:crossesAt val="0"/>
        <c:auto val="1"/>
        <c:lblOffset val="100"/>
        <c:tickLblSkip val="1"/>
        <c:noMultiLvlLbl val="0"/>
      </c:catAx>
      <c:valAx>
        <c:axId val="30320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1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39375"/>
          <c:w val="0.08725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45"/>
          <c:w val="0.981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'Storico Iscritti_DEF'!$A$9</c:f>
              <c:strCache>
                <c:ptCount val="1"/>
                <c:pt idx="0">
                  <c:v>TOTALE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'Storico Iscritti_DEF'!$B$3:$N$3</c:f>
              <c:strCache/>
            </c:strRef>
          </c:cat>
          <c:val>
            <c:numRef>
              <c:f>'Storico Iscritti_DEF'!$B$9:$N$9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45868"/>
        <c:axId val="40012813"/>
      </c:lineChart>
      <c:catAx>
        <c:axId val="444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813"/>
        <c:crossesAt val="0"/>
        <c:auto val="1"/>
        <c:lblOffset val="100"/>
        <c:tickLblSkip val="1"/>
        <c:noMultiLvlLbl val="0"/>
      </c:catAx>
      <c:valAx>
        <c:axId val="40012813"/>
        <c:scaling>
          <c:orientation val="minMax"/>
          <c:max val="90000"/>
          <c:min val="7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86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05"/>
          <c:y val="0.02275"/>
          <c:w val="0.97875"/>
          <c:h val="0.9545"/>
        </c:manualLayout>
      </c:layout>
      <c:areaChart>
        <c:grouping val="standard"/>
        <c:varyColors val="0"/>
        <c:ser>
          <c:idx val="0"/>
          <c:order val="0"/>
          <c:tx>
            <c:strRef>
              <c:f>'Storico Iscritti_DEF'!$A$9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'Storico Iscritti_DEF'!$B$3:$N$3</c:f>
              <c:strCache/>
            </c:strRef>
          </c:cat>
          <c:val>
            <c:numRef>
              <c:f>'Storico Iscritti_DEF'!$B$9:$N$9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ropLines>
          <c:spPr>
            <a:ln w="3175">
              <a:solidFill>
                <a:srgbClr val="FFFFFF"/>
              </a:solidFill>
            </a:ln>
          </c:spPr>
        </c:dropLines>
        <c:axId val="24570998"/>
        <c:axId val="19812391"/>
      </c:areaChart>
      <c:catAx>
        <c:axId val="245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12391"/>
        <c:crosses val="autoZero"/>
        <c:auto val="1"/>
        <c:lblOffset val="100"/>
        <c:tickLblSkip val="1"/>
        <c:noMultiLvlLbl val="0"/>
      </c:catAx>
      <c:valAx>
        <c:axId val="19812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0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Anno scolastico 2018/2019
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3025"/>
          <c:w val="0.37525"/>
          <c:h val="0.4945"/>
        </c:manualLayout>
      </c:layout>
      <c:pie3DChart>
        <c:varyColors val="1"/>
        <c:ser>
          <c:idx val="0"/>
          <c:order val="0"/>
          <c:tx>
            <c:strRef>
              <c:f>'Iscritti II ciclo_DEF'!$F$4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LICEO
44
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'Iscritti II ciclo_DEF'!$A$5:$A$8</c:f>
              <c:strCache/>
            </c:strRef>
          </c:cat>
          <c:val>
            <c:numRef>
              <c:f>'Iscritti II ciclo_DEF'!$F$5:$F$8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'Iscritti II ciclo_DEF'!$G$4</c:f>
              <c:strCache>
                <c:ptCount val="1"/>
                <c:pt idx="0">
                  <c:v>Variazione*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ciclo_DEF'!$G$5:$G$8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'Iscritti II ciclo_DEF'!$H$4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'Iscritti II ciclo_DEF'!$I$4</c:f>
              <c:strCache>
                <c:ptCount val="1"/>
                <c:pt idx="0">
                  <c:v>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ciclo_DEF'!$I$5:$I$8</c:f>
            </c:numRef>
          </c:val>
        </c:ser>
        <c:ser>
          <c:idx val="4"/>
          <c:order val="4"/>
          <c:tx>
            <c:strRef>
              <c:f>'Iscritti II ciclo_DEF'!$J$4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ciclo_DEF'!$J$5:$J$8</c:f>
            </c:numRef>
          </c:val>
        </c:ser>
        <c:ser>
          <c:idx val="5"/>
          <c:order val="5"/>
          <c:tx>
            <c:strRef>
              <c:f>'Iscritti II ciclo_DEF'!$K$4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ciclo_DEF'!$K$5:$K$8</c:f>
            </c:numRef>
          </c:val>
        </c:ser>
        <c:ser>
          <c:idx val="6"/>
          <c:order val="6"/>
          <c:tx>
            <c:strRef>
              <c:f>'Iscritti II ciclo_DEF'!$L$4</c:f>
              <c:strCache>
                <c:ptCount val="1"/>
                <c:pt idx="0">
                  <c:v>differenza v. assoluto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ciclo_DEF'!$L$5:$L$8</c:f>
            </c:numRef>
          </c:val>
        </c:ser>
        <c:ser>
          <c:idx val="7"/>
          <c:order val="7"/>
          <c:tx>
            <c:strRef>
              <c:f>'Iscritti II ciclo_DEF'!$M$4</c:f>
              <c:strCache>
                <c:ptCount val="1"/>
                <c:pt idx="0">
                  <c:v>calcolo delta in %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ciclo_DEF'!$M$5:$M$8</c:f>
            </c:numRef>
          </c:val>
        </c:ser>
        <c:ser>
          <c:idx val="8"/>
          <c:order val="8"/>
          <c:tx>
            <c:strRef>
              <c:f>'Iscritti II ciclo_DEF'!$N$4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ciclo_DEF'!$N$5:$N$8</c:f>
            </c:numRef>
          </c:val>
        </c:ser>
        <c:ser>
          <c:idx val="9"/>
          <c:order val="9"/>
          <c:tx>
            <c:strRef>
              <c:f>'Iscritti II ciclo_DEF'!$O$4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ciclo_DEF'!$O$5:$O$8</c:f>
            </c:numRef>
          </c:val>
        </c:ser>
        <c:ser>
          <c:idx val="10"/>
          <c:order val="10"/>
          <c:tx>
            <c:strRef>
              <c:f>'Iscritti II ciclo_DEF'!$P$4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ciclo_DEF'!$P$5:$P$8</c:f>
            </c:numRef>
          </c:val>
        </c:ser>
        <c:ser>
          <c:idx val="11"/>
          <c:order val="11"/>
          <c:tx>
            <c:strRef>
              <c:f>'Iscritti II ciclo_DEF'!$Q$4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ciclo_DEF'!$Q$5:$Q$8</c:f>
            </c:numRef>
          </c:val>
        </c:ser>
        <c:ser>
          <c:idx val="12"/>
          <c:order val="12"/>
          <c:tx>
            <c:strRef>
              <c:f>'Iscritti II ciclo_DEF'!$R$4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ciclo_DEF'!$R$5:$R$8</c:f>
            </c:numRef>
          </c:val>
        </c:ser>
        <c:ser>
          <c:idx val="13"/>
          <c:order val="13"/>
          <c:tx>
            <c:strRef>
              <c:f>'Iscritti II ciclo_DEF'!$S$4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ciclo_DEF'!$S$5:$S$8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'Iscritti II ciclo_DEF'!$T$4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ciclo_DEF'!$T$5:$T$8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'Iscritti II ciclo_DEF'!$U$4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ciclo_DEF'!$U$5:$U$8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'Iscritti II ciclo_DEF'!$V$4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ciclo_DEF'!$V$5:$V$8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'Iscritti II ciclo_DEF'!$W$4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ciclo_DEF'!$W$5:$W$8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'Iscritti II ciclo_DEF'!$X$4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ciclo_DEF'!$X$5:$X$8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'Iscritti II ciclo_DEF'!$Y$4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ciclo_DEF'!$Y$5:$Y$8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'Iscritti II ciclo_DEF'!$Z$4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ciclo_DEF'!$Z$5:$Z$8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'Iscritti II ciclo_DEF'!$AA$4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ciclo_DEF'!$AA$5:$AA$8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'Iscritti II ciclo_DEF'!$AB$4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ciclo_DEF'!$AB$5:$AB$8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'Iscritti II ciclo_DEF'!$AC$4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ciclo_DEF'!$AC$5:$AC$8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'Iscritti II ciclo_DEF'!$AD$4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ciclo_DEF'!$AD$5:$AD$8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'Iscritti II ciclo_DEF'!$AE$4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ciclo_DEF'!$AE$5:$AE$8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'Iscritti II ciclo_DEF'!$AF$4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ciclo_DEF'!$AF$5:$AF$8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'Iscritti II ciclo_DEF'!$AG$4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ciclo_DEF'!$AG$5:$AG$8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'Iscritti II ciclo_DEF'!$AH$4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ciclo_DEF'!$AH$5:$AH$8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'Iscritti II ciclo_DEF'!$AI$4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ciclo_DEF'!$AI$5:$AI$8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'Iscritti II ciclo_DEF'!$AJ$4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ciclo_DEF'!$AJ$5:$AJ$8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'Iscritti II ciclo_DEF'!$AK$4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ciclo_DEF'!$AK$5:$AK$8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'Iscritti II ciclo_DEF'!$AL$4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ciclo_DEF'!$AL$5:$AL$8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'Iscritti II ciclo_DEF'!$AM$4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ciclo_DEF'!$AM$5:$AM$8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'Iscritti II ciclo_DEF'!$AN$4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ciclo_DEF'!$AN$5:$AN$8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'Iscritti II ciclo_DEF'!$AO$4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ciclo_DEF'!$AO$5:$AO$8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6"/>
          <c:order val="36"/>
          <c:tx>
            <c:strRef>
              <c:f>'Iscritti II ciclo_DEF'!$AP$4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ciclo_DEF'!$AP$5:$AP$8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'Iscritti II ciclo_DEF'!$AQ$4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ciclo_DEF'!$AQ$5:$AQ$8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'Iscritti II ciclo_DEF'!$AR$4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ciclo_DEF'!$AR$5:$AR$8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'Iscritti II ciclo_DEF'!$AS$4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ciclo_DEF'!$AS$5:$AS$8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0"/>
          <c:order val="40"/>
          <c:tx>
            <c:strRef>
              <c:f>'Iscritti II ciclo_DEF'!$AT$4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ciclo_DEF'!$AT$5:$AT$8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'Iscritti II ciclo_DEF'!$AU$4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ciclo_DEF'!$AU$5:$AU$8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'Iscritti II ciclo_DEF'!$AV$4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ciclo_DEF'!$AV$5:$AV$8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3"/>
          <c:order val="43"/>
          <c:tx>
            <c:strRef>
              <c:f>'Iscritti II ciclo_DEF'!$AW$4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ciclo_DEF'!$AW$5:$AW$8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'Iscritti II ciclo_DEF'!$AX$4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ciclo_DEF'!$AX$5:$AX$8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'Iscritti II ciclo_DEF'!$AY$4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ciclo_DEF'!$AY$5:$AY$8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'Iscritti II ciclo_DEF'!$AZ$4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ciclo_DEF'!$AZ$5:$AZ$8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7"/>
          <c:order val="47"/>
          <c:tx>
            <c:strRef>
              <c:f>'Iscritti II ciclo_DEF'!$BA$4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ciclo_DEF'!$BA$5:$BA$8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'Iscritti II ciclo_DEF'!$BB$4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ciclo_DEF'!$BB$5:$BB$8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'Iscritti II ciclo_DEF'!$BC$4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ciclo_DEF'!$BC$5:$BC$8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'Iscritti II ciclo_DEF'!$BD$4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ciclo_DEF'!$BD$5:$BD$8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'Iscritti II ciclo_DEF'!$BE$4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ciclo_DEF'!$BE$5:$BE$8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2"/>
          <c:order val="52"/>
          <c:tx>
            <c:strRef>
              <c:f>'Iscritti II ciclo_DEF'!$BF$4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ciclo_DEF'!$BF$5:$BF$8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3"/>
          <c:order val="53"/>
          <c:tx>
            <c:strRef>
              <c:f>'Iscritti II ciclo_DEF'!$BG$4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ciclo_DEF'!$BG$5:$BG$8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4"/>
          <c:order val="54"/>
          <c:tx>
            <c:strRef>
              <c:f>'Iscritti II ciclo_DEF'!$BH$4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ciclo_DEF'!$BH$5:$BH$8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5"/>
          <c:order val="55"/>
          <c:tx>
            <c:strRef>
              <c:f>'Iscritti II ciclo_DEF'!$BI$4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ciclo_DEF'!$BI$5:$BI$8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6"/>
          <c:order val="56"/>
          <c:tx>
            <c:strRef>
              <c:f>'Iscritti II ciclo_DEF'!$BJ$4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ciclo_DEF'!$BJ$5:$BJ$8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7"/>
          <c:order val="57"/>
          <c:tx>
            <c:strRef>
              <c:f>'Iscritti II ciclo_DEF'!$BK$4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ciclo_DEF'!$BK$5:$BK$8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8"/>
          <c:order val="58"/>
          <c:tx>
            <c:strRef>
              <c:f>'Iscritti II ciclo_DEF'!$BL$4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ciclo_DEF'!$BL$5:$BL$8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9"/>
          <c:order val="59"/>
          <c:tx>
            <c:strRef>
              <c:f>'Iscritti II ciclo_DEF'!$BM$4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ciclo_DEF'!$BM$5:$BM$8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0"/>
          <c:order val="60"/>
          <c:tx>
            <c:strRef>
              <c:f>'Iscritti II ciclo_DEF'!$BN$4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ciclo_DEF'!$BN$5:$BN$8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1"/>
          <c:order val="61"/>
          <c:tx>
            <c:strRef>
              <c:f>'Iscritti II ciclo_DEF'!$BO$4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ciclo_DEF'!$BO$5:$BO$8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2"/>
          <c:order val="62"/>
          <c:tx>
            <c:strRef>
              <c:f>'Iscritti II ciclo_DEF'!$BP$4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ciclo_DEF'!$BP$5:$BP$8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3"/>
          <c:order val="63"/>
          <c:tx>
            <c:strRef>
              <c:f>'Iscritti II ciclo_DEF'!$BQ$4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ciclo_DEF'!$BQ$5:$BQ$8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4"/>
          <c:order val="64"/>
          <c:tx>
            <c:strRef>
              <c:f>'Iscritti II ciclo_DEF'!$BR$4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ciclo_DEF'!$BR$5:$BR$8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5"/>
          <c:order val="65"/>
          <c:tx>
            <c:strRef>
              <c:f>'Iscritti II ciclo_DEF'!$BS$4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ciclo_DEF'!$BS$5:$BS$8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6"/>
          <c:order val="66"/>
          <c:tx>
            <c:strRef>
              <c:f>'Iscritti II ciclo_DEF'!$BT$4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ciclo_DEF'!$BT$5:$BT$8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7"/>
          <c:order val="67"/>
          <c:tx>
            <c:strRef>
              <c:f>'Iscritti II ciclo_DEF'!$BU$4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ciclo_DEF'!$BU$5:$BU$8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8"/>
          <c:order val="68"/>
          <c:tx>
            <c:strRef>
              <c:f>'Iscritti II ciclo_DEF'!$BV$4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ciclo_DEF'!$BV$5:$BV$8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9"/>
          <c:order val="69"/>
          <c:tx>
            <c:strRef>
              <c:f>'Iscritti II ciclo_DEF'!$BW$4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ciclo_DEF'!$BW$5:$BW$8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0"/>
          <c:order val="70"/>
          <c:tx>
            <c:strRef>
              <c:f>'Iscritti II ciclo_DEF'!$BX$4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ciclo_DEF'!$BX$5:$BX$8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1"/>
          <c:order val="71"/>
          <c:tx>
            <c:strRef>
              <c:f>'Iscritti II ciclo_DEF'!$BY$4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ciclo_DEF'!$BY$5:$BY$8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2"/>
          <c:order val="72"/>
          <c:tx>
            <c:strRef>
              <c:f>'Iscritti II ciclo_DEF'!$BZ$4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ciclo_DEF'!$BZ$5:$BZ$8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3"/>
          <c:order val="73"/>
          <c:tx>
            <c:strRef>
              <c:f>'Iscritti II ciclo_DEF'!$CA$4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ciclo_DEF'!$CA$5:$CA$8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4"/>
          <c:order val="74"/>
          <c:tx>
            <c:strRef>
              <c:f>'Iscritti II ciclo_DEF'!$CB$4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ciclo_DEF'!$CB$5:$CB$8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5"/>
          <c:order val="75"/>
          <c:tx>
            <c:strRef>
              <c:f>'Iscritti II ciclo_DEF'!$CC$4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ciclo_DEF'!$CC$5:$CC$8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6"/>
          <c:order val="76"/>
          <c:tx>
            <c:strRef>
              <c:f>'Iscritti II ciclo_DEF'!$CD$4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ciclo_DEF'!$CD$5:$CD$8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7"/>
          <c:order val="77"/>
          <c:tx>
            <c:strRef>
              <c:f>'Iscritti II ciclo_DEF'!$CE$4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ciclo_DEF'!$CE$5:$CE$8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8"/>
          <c:order val="78"/>
          <c:tx>
            <c:strRef>
              <c:f>'Iscritti II ciclo_DEF'!$CF$4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ciclo_DEF'!$CF$5:$CF$8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9"/>
          <c:order val="79"/>
          <c:tx>
            <c:strRef>
              <c:f>'Iscritti II ciclo_DEF'!$CG$4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ciclo_DEF'!$CG$5:$CG$8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0"/>
          <c:order val="80"/>
          <c:tx>
            <c:strRef>
              <c:f>'Iscritti II ciclo_DEF'!$CH$4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ciclo_DEF'!$CH$5:$CH$8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1"/>
          <c:order val="81"/>
          <c:tx>
            <c:strRef>
              <c:f>'Iscritti II ciclo_DEF'!$CI$4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ciclo_DEF'!$CI$5:$CI$8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2"/>
          <c:order val="82"/>
          <c:tx>
            <c:strRef>
              <c:f>'Iscritti II ciclo_DEF'!$CJ$4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ciclo_DEF'!$CJ$5:$CJ$8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3"/>
          <c:order val="83"/>
          <c:tx>
            <c:strRef>
              <c:f>'Iscritti II ciclo_DEF'!$CK$4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ciclo_DEF'!$CK$5:$CK$8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4"/>
          <c:order val="84"/>
          <c:tx>
            <c:strRef>
              <c:f>'Iscritti II ciclo_DEF'!$CL$4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ciclo_DEF'!$CL$5:$CL$8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5"/>
          <c:order val="85"/>
          <c:tx>
            <c:strRef>
              <c:f>'Iscritti II ciclo_DEF'!$CM$4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ciclo_DEF'!$CM$5:$CM$8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6"/>
          <c:order val="86"/>
          <c:tx>
            <c:strRef>
              <c:f>'Iscritti II ciclo_DEF'!$CN$4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ciclo_DEF'!$CN$5:$CN$8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7"/>
          <c:order val="87"/>
          <c:tx>
            <c:strRef>
              <c:f>'Iscritti II ciclo_DEF'!$CO$4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ciclo_DEF'!$CO$5:$CO$8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8"/>
          <c:order val="88"/>
          <c:tx>
            <c:strRef>
              <c:f>'Iscritti II ciclo_DEF'!$CP$4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ciclo_DEF'!$CP$5:$CP$8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9"/>
          <c:order val="89"/>
          <c:tx>
            <c:strRef>
              <c:f>'Iscritti II ciclo_DEF'!$CQ$4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ciclo_DEF'!$CQ$5:$CQ$8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0"/>
          <c:order val="90"/>
          <c:tx>
            <c:strRef>
              <c:f>'Iscritti II ciclo_DEF'!$CR$4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ciclo_DEF'!$CR$5:$CR$8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1"/>
          <c:order val="91"/>
          <c:tx>
            <c:strRef>
              <c:f>'Iscritti II ciclo_DEF'!$CS$4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ciclo_DEF'!$CS$5:$CS$8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2"/>
          <c:order val="92"/>
          <c:tx>
            <c:strRef>
              <c:f>'Iscritti II ciclo_DEF'!$CT$4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ciclo_DEF'!$CT$5:$CT$8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3"/>
          <c:order val="93"/>
          <c:tx>
            <c:strRef>
              <c:f>'Iscritti II ciclo_DEF'!$CU$4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ciclo_DEF'!$CU$5:$CU$8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4"/>
          <c:order val="94"/>
          <c:tx>
            <c:strRef>
              <c:f>'Iscritti II ciclo_DEF'!$CV$4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ciclo_DEF'!$CV$5:$CV$8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5"/>
          <c:order val="95"/>
          <c:tx>
            <c:strRef>
              <c:f>'Iscritti II ciclo_DEF'!$CW$4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ciclo_DEF'!$CW$5:$CW$8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6"/>
          <c:order val="96"/>
          <c:tx>
            <c:strRef>
              <c:f>'Iscritti II ciclo_DEF'!$CX$4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ciclo_DEF'!$CX$5:$CX$8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7"/>
          <c:order val="97"/>
          <c:tx>
            <c:strRef>
              <c:f>'Iscritti II ciclo_DEF'!$CY$4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ciclo_DEF'!$CY$5:$CY$8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8"/>
          <c:order val="98"/>
          <c:tx>
            <c:strRef>
              <c:f>'Iscritti II ciclo_DEF'!$CZ$4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ciclo_DEF'!$CZ$5:$CZ$8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9"/>
          <c:order val="99"/>
          <c:tx>
            <c:strRef>
              <c:f>'Iscritti II ciclo_DEF'!$DA$4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ciclo_DEF'!$DA$5:$DA$8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0"/>
          <c:order val="100"/>
          <c:tx>
            <c:strRef>
              <c:f>'Iscritti II ciclo_DEF'!$DB$4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ciclo_DEF'!$DB$5:$DB$8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1"/>
          <c:order val="101"/>
          <c:tx>
            <c:strRef>
              <c:f>'Iscritti II ciclo_DEF'!$DC$4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ciclo_DEF'!$DC$5:$DC$8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2"/>
          <c:order val="102"/>
          <c:tx>
            <c:strRef>
              <c:f>'Iscritti II ciclo_DEF'!$DD$4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ciclo_DEF'!$DD$5:$DD$8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3"/>
          <c:order val="103"/>
          <c:tx>
            <c:strRef>
              <c:f>'Iscritti II ciclo_DEF'!$DE$4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ciclo_DEF'!$DE$5:$DE$8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4"/>
          <c:order val="104"/>
          <c:tx>
            <c:strRef>
              <c:f>'Iscritti II ciclo_DEF'!$DF$4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ciclo_DEF'!$DF$5:$DF$8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5"/>
          <c:order val="105"/>
          <c:tx>
            <c:strRef>
              <c:f>'Iscritti II ciclo_DEF'!$DG$4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ciclo_DEF'!$DG$5:$DG$8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6"/>
          <c:order val="106"/>
          <c:tx>
            <c:strRef>
              <c:f>'Iscritti II ciclo_DEF'!$DH$4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ciclo_DEF'!$DH$5:$DH$8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7"/>
          <c:order val="107"/>
          <c:tx>
            <c:strRef>
              <c:f>'Iscritti II ciclo_DEF'!$DI$4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ciclo_DEF'!$DI$5:$DI$8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8"/>
          <c:order val="108"/>
          <c:tx>
            <c:strRef>
              <c:f>'Iscritti II ciclo_DEF'!$DJ$4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ciclo_DEF'!$DJ$5:$DJ$8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09"/>
          <c:order val="109"/>
          <c:tx>
            <c:strRef>
              <c:f>'Iscritti II ciclo_DEF'!$DK$4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ciclo_DEF'!$DK$5:$DK$8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0"/>
          <c:order val="110"/>
          <c:tx>
            <c:strRef>
              <c:f>'Iscritti II ciclo_DEF'!$DL$4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ciclo_DEF'!$DL$5:$DL$8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1"/>
          <c:order val="111"/>
          <c:tx>
            <c:strRef>
              <c:f>'Iscritti II ciclo_DEF'!$DM$4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ciclo_DEF'!$DM$5:$DM$8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2"/>
          <c:order val="112"/>
          <c:tx>
            <c:strRef>
              <c:f>'Iscritti II ciclo_DEF'!$DN$4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ciclo_DEF'!$DN$5:$DN$8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3"/>
          <c:order val="113"/>
          <c:tx>
            <c:strRef>
              <c:f>'Iscritti II ciclo_DEF'!$DO$4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ciclo_DEF'!$DO$5:$DO$8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4"/>
          <c:order val="114"/>
          <c:tx>
            <c:strRef>
              <c:f>'Iscritti II ciclo_DEF'!$DP$4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ciclo_DEF'!$DP$5:$DP$8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5"/>
          <c:order val="115"/>
          <c:tx>
            <c:strRef>
              <c:f>'Iscritti II ciclo_DEF'!$DQ$4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ciclo_DEF'!$DQ$5:$DQ$8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6"/>
          <c:order val="116"/>
          <c:tx>
            <c:strRef>
              <c:f>'Iscritti II ciclo_DEF'!$DR$4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ciclo_DEF'!$DR$5:$DR$8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7"/>
          <c:order val="117"/>
          <c:tx>
            <c:strRef>
              <c:f>'Iscritti II ciclo_DEF'!$DS$4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ciclo_DEF'!$DS$5:$DS$8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8"/>
          <c:order val="118"/>
          <c:tx>
            <c:strRef>
              <c:f>'Iscritti II ciclo_DEF'!$DT$4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ciclo_DEF'!$DT$5:$DT$8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9"/>
          <c:order val="119"/>
          <c:tx>
            <c:strRef>
              <c:f>'Iscritti II ciclo_DEF'!$DU$4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ciclo_DEF'!$DU$5:$DU$8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0"/>
          <c:order val="120"/>
          <c:tx>
            <c:strRef>
              <c:f>'Iscritti II ciclo_DEF'!$DV$4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ciclo_DEF'!$DV$5:$DV$8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1"/>
          <c:order val="121"/>
          <c:tx>
            <c:strRef>
              <c:f>'Iscritti II ciclo_DEF'!$DW$4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ciclo_DEF'!$DW$5:$DW$8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2"/>
          <c:order val="122"/>
          <c:tx>
            <c:strRef>
              <c:f>'Iscritti II ciclo_DEF'!$DX$4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ciclo_DEF'!$DX$5:$DX$8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3"/>
          <c:order val="123"/>
          <c:tx>
            <c:strRef>
              <c:f>'Iscritti II ciclo_DEF'!$DY$4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ciclo_DEF'!$DY$5:$DY$8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4"/>
          <c:order val="124"/>
          <c:tx>
            <c:strRef>
              <c:f>'Iscritti II ciclo_DEF'!$DZ$4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ciclo_DEF'!$DZ$5:$DZ$8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5"/>
          <c:order val="125"/>
          <c:tx>
            <c:strRef>
              <c:f>'Iscritti II ciclo_DEF'!$EA$4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ciclo_DEF'!$EA$5:$EA$8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6"/>
          <c:order val="126"/>
          <c:tx>
            <c:strRef>
              <c:f>'Iscritti II ciclo_DEF'!$EB$4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ciclo_DEF'!$EB$5:$EB$8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7"/>
          <c:order val="127"/>
          <c:tx>
            <c:strRef>
              <c:f>'Iscritti II ciclo_DEF'!$EC$4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ciclo_DEF'!$EC$5:$EC$8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8"/>
          <c:order val="128"/>
          <c:tx>
            <c:strRef>
              <c:f>'Iscritti II ciclo_DEF'!$ED$4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ciclo_DEF'!$ED$5:$ED$8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29"/>
          <c:order val="129"/>
          <c:tx>
            <c:strRef>
              <c:f>'Iscritti II ciclo_DEF'!$EE$4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ciclo_DEF'!$EE$5:$EE$8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0"/>
          <c:order val="130"/>
          <c:tx>
            <c:strRef>
              <c:f>'Iscritti II ciclo_DEF'!$EF$4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ciclo_DEF'!$EF$5:$EF$8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1"/>
          <c:order val="131"/>
          <c:tx>
            <c:strRef>
              <c:f>'Iscritti II ciclo_DEF'!$EG$4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ciclo_DEF'!$EG$5:$EG$8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2"/>
          <c:order val="132"/>
          <c:tx>
            <c:strRef>
              <c:f>'Iscritti II ciclo_DEF'!$EH$4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ciclo_DEF'!$EH$5:$EH$8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3"/>
          <c:order val="133"/>
          <c:tx>
            <c:strRef>
              <c:f>'Iscritti II ciclo_DEF'!$EI$4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ciclo_DEF'!$EI$5:$EI$8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4"/>
          <c:order val="134"/>
          <c:tx>
            <c:strRef>
              <c:f>'Iscritti II ciclo_DEF'!$EJ$4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ciclo_DEF'!$EJ$5:$EJ$8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5"/>
          <c:order val="135"/>
          <c:tx>
            <c:strRef>
              <c:f>'Iscritti II ciclo_DEF'!$EK$4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ciclo_DEF'!$EK$5:$EK$8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6"/>
          <c:order val="136"/>
          <c:tx>
            <c:strRef>
              <c:f>'Iscritti II ciclo_DEF'!$EL$4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ciclo_DEF'!$EL$5:$EL$8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7"/>
          <c:order val="137"/>
          <c:tx>
            <c:strRef>
              <c:f>'Iscritti II ciclo_DEF'!$EM$4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ciclo_DEF'!$EM$5:$EM$8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8"/>
          <c:order val="138"/>
          <c:tx>
            <c:strRef>
              <c:f>'Iscritti II ciclo_DEF'!$EN$4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ciclo_DEF'!$EN$5:$EN$8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9"/>
          <c:order val="139"/>
          <c:tx>
            <c:strRef>
              <c:f>'Iscritti II ciclo_DEF'!$EO$4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ciclo_DEF'!$EO$5:$EO$8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0"/>
          <c:order val="140"/>
          <c:tx>
            <c:strRef>
              <c:f>'Iscritti II ciclo_DEF'!$EP$4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ciclo_DEF'!$EP$5:$EP$8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1"/>
          <c:order val="141"/>
          <c:tx>
            <c:strRef>
              <c:f>'Iscritti II ciclo_DEF'!$EQ$4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ciclo_DEF'!$EQ$5:$EQ$8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2"/>
          <c:order val="142"/>
          <c:tx>
            <c:strRef>
              <c:f>'Iscritti II ciclo_DEF'!$ER$4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ciclo_DEF'!$ER$5:$ER$8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3"/>
          <c:order val="143"/>
          <c:tx>
            <c:strRef>
              <c:f>'Iscritti II ciclo_DEF'!$ES$4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ciclo_DEF'!$ES$5:$ES$8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4"/>
          <c:order val="144"/>
          <c:tx>
            <c:strRef>
              <c:f>'Iscritti II ciclo_DEF'!$ET$4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ciclo_DEF'!$ET$5:$ET$8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5"/>
          <c:order val="145"/>
          <c:tx>
            <c:strRef>
              <c:f>'Iscritti II ciclo_DEF'!$EU$4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ciclo_DEF'!$EU$5:$EU$8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6"/>
          <c:order val="146"/>
          <c:tx>
            <c:strRef>
              <c:f>'Iscritti II ciclo_DEF'!$EV$4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ciclo_DEF'!$EV$5:$EV$8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7"/>
          <c:order val="147"/>
          <c:tx>
            <c:strRef>
              <c:f>'Iscritti II ciclo_DEF'!$EW$4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ciclo_DEF'!$EW$5:$EW$8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8"/>
          <c:order val="148"/>
          <c:tx>
            <c:strRef>
              <c:f>'Iscritti II ciclo_DEF'!$EX$4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ciclo_DEF'!$EX$5:$EX$8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49"/>
          <c:order val="149"/>
          <c:tx>
            <c:strRef>
              <c:f>'Iscritti II ciclo_DEF'!$EY$4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ciclo_DEF'!$EY$5:$EY$8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0"/>
          <c:order val="150"/>
          <c:tx>
            <c:strRef>
              <c:f>'Iscritti II ciclo_DEF'!$EZ$4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ciclo_DEF'!$EZ$5:$EZ$8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1"/>
          <c:order val="151"/>
          <c:tx>
            <c:strRef>
              <c:f>'Iscritti II ciclo_DEF'!$FA$4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ciclo_DEF'!$FA$5:$FA$8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2"/>
          <c:order val="152"/>
          <c:tx>
            <c:strRef>
              <c:f>'Iscritti II ciclo_DEF'!$FB$4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ciclo_DEF'!$FB$5:$FB$8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3"/>
          <c:order val="153"/>
          <c:tx>
            <c:strRef>
              <c:f>'Iscritti II ciclo_DEF'!$FC$4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ciclo_DEF'!$FC$5:$FC$8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4"/>
          <c:order val="154"/>
          <c:tx>
            <c:strRef>
              <c:f>'Iscritti II ciclo_DEF'!$FD$4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ciclo_DEF'!$FD$5:$FD$8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55"/>
          <c:order val="155"/>
          <c:tx>
            <c:strRef>
              <c:f>'Iscritti II ciclo_DEF'!$FE$4</c:f>
              <c:strCache>
                <c:ptCount val="1"/>
                <c:pt idx="0">
                  <c:v/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 II ciclo_DEF'!$A$5:$A$8</c:f>
              <c:strCache/>
            </c:strRef>
          </c:cat>
          <c:val>
            <c:numRef>
              <c:f>'Iscritti II ciclo_DEF'!$FE$5:$FE$8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75"/>
          <c:y val="0.292"/>
          <c:w val="0.52475"/>
          <c:h val="0.41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Investimenti in infrastrutture
 scolastiche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Investimenti nel sistema
educativo e formativo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Risorse_DEF!$B$4:$B$8</c:f>
              <c:strCache/>
            </c:strRef>
          </c:cat>
          <c:val>
            <c:numRef>
              <c:f>Risorse_DEF!$D$4:$D$8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76200</xdr:rowOff>
    </xdr:from>
    <xdr:to>
      <xdr:col>7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050" y="2647950"/>
        <a:ext cx="11553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66675</xdr:rowOff>
    </xdr:from>
    <xdr:to>
      <xdr:col>11</xdr:col>
      <xdr:colOff>695325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2314575"/>
        <a:ext cx="100774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866775</xdr:colOff>
      <xdr:row>40</xdr:row>
      <xdr:rowOff>19050</xdr:rowOff>
    </xdr:from>
    <xdr:to>
      <xdr:col>11</xdr:col>
      <xdr:colOff>542925</xdr:colOff>
      <xdr:row>66</xdr:row>
      <xdr:rowOff>66675</xdr:rowOff>
    </xdr:to>
    <xdr:graphicFrame>
      <xdr:nvGraphicFramePr>
        <xdr:cNvPr id="2" name="Chart 3"/>
        <xdr:cNvGraphicFramePr/>
      </xdr:nvGraphicFramePr>
      <xdr:xfrm>
        <a:off x="866775" y="7172325"/>
        <a:ext cx="90582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152400</xdr:rowOff>
    </xdr:from>
    <xdr:to>
      <xdr:col>6</xdr:col>
      <xdr:colOff>1171575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0" y="2047875"/>
        <a:ext cx="115157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104775</xdr:rowOff>
    </xdr:from>
    <xdr:to>
      <xdr:col>8</xdr:col>
      <xdr:colOff>295275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14300" y="2962275"/>
        <a:ext cx="12039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6.00390625" style="0" bestFit="1" customWidth="1"/>
    <col min="2" max="2" width="31.421875" style="0" bestFit="1" customWidth="1"/>
    <col min="3" max="7" width="24.140625" style="0" customWidth="1"/>
  </cols>
  <sheetData>
    <row r="1" spans="1:6" ht="18">
      <c r="A1" s="311" t="s">
        <v>83</v>
      </c>
      <c r="B1" s="311"/>
      <c r="C1" s="311"/>
      <c r="D1" s="311"/>
      <c r="E1" s="311"/>
      <c r="F1" s="281"/>
    </row>
    <row r="2" ht="12.75">
      <c r="B2" s="282"/>
    </row>
    <row r="3" ht="13.5" thickBot="1"/>
    <row r="4" spans="1:7" ht="13.5" thickBot="1">
      <c r="A4" s="87"/>
      <c r="B4" s="87"/>
      <c r="C4" s="278" t="s">
        <v>84</v>
      </c>
      <c r="D4" s="44" t="s">
        <v>85</v>
      </c>
      <c r="E4" s="44" t="s">
        <v>86</v>
      </c>
      <c r="F4" s="44" t="s">
        <v>73</v>
      </c>
      <c r="G4" s="44" t="s">
        <v>78</v>
      </c>
    </row>
    <row r="5" spans="1:3" ht="13.5" thickBot="1">
      <c r="A5" s="1"/>
      <c r="B5" s="1"/>
      <c r="C5" s="283"/>
    </row>
    <row r="6" spans="1:7" ht="20.25" customHeight="1" thickBot="1">
      <c r="A6" s="310" t="s">
        <v>7</v>
      </c>
      <c r="B6" s="284" t="s">
        <v>87</v>
      </c>
      <c r="C6" s="285">
        <v>20</v>
      </c>
      <c r="D6" s="286">
        <v>27</v>
      </c>
      <c r="E6" s="287">
        <v>28</v>
      </c>
      <c r="F6" s="287">
        <v>26</v>
      </c>
      <c r="G6" s="287">
        <v>16</v>
      </c>
    </row>
    <row r="7" spans="1:7" ht="13.5" thickBot="1">
      <c r="A7" s="310"/>
      <c r="B7" s="23" t="s">
        <v>88</v>
      </c>
      <c r="C7" s="288">
        <v>198</v>
      </c>
      <c r="D7" s="22">
        <v>204</v>
      </c>
      <c r="E7" s="289">
        <v>225</v>
      </c>
      <c r="F7" s="289">
        <v>252</v>
      </c>
      <c r="G7" s="289">
        <v>263</v>
      </c>
    </row>
    <row r="8" spans="1:7" ht="13.5" thickBot="1">
      <c r="A8" s="310"/>
      <c r="B8" s="290" t="s">
        <v>12</v>
      </c>
      <c r="C8" s="291">
        <f>SUM(C6:C7)</f>
        <v>218</v>
      </c>
      <c r="D8" s="292">
        <f>SUM(D6:D7)</f>
        <v>231</v>
      </c>
      <c r="E8" s="292">
        <f>SUM(E6:E7)</f>
        <v>253</v>
      </c>
      <c r="F8" s="292">
        <f>SUM(F6:F7)</f>
        <v>278</v>
      </c>
      <c r="G8" s="292">
        <v>279</v>
      </c>
    </row>
    <row r="9" spans="1:3" ht="13.5" thickBot="1">
      <c r="A9" s="1"/>
      <c r="B9" s="1"/>
      <c r="C9" s="288"/>
    </row>
    <row r="10" spans="1:7" ht="13.5" thickBot="1">
      <c r="A10" s="310" t="s">
        <v>89</v>
      </c>
      <c r="B10" s="293" t="s">
        <v>90</v>
      </c>
      <c r="C10" s="294">
        <v>31</v>
      </c>
      <c r="D10" s="295">
        <v>26</v>
      </c>
      <c r="E10" s="295">
        <v>30</v>
      </c>
      <c r="F10" s="295">
        <v>39</v>
      </c>
      <c r="G10" s="295">
        <v>44</v>
      </c>
    </row>
    <row r="11" spans="1:7" ht="13.5" thickBot="1">
      <c r="A11" s="310"/>
      <c r="B11" s="23" t="s">
        <v>91</v>
      </c>
      <c r="C11" s="296">
        <v>1481</v>
      </c>
      <c r="D11" s="297">
        <v>1479</v>
      </c>
      <c r="E11" s="297">
        <v>1515</v>
      </c>
      <c r="F11" s="297">
        <v>1499</v>
      </c>
      <c r="G11" s="297">
        <v>1546</v>
      </c>
    </row>
    <row r="12" spans="1:7" ht="13.5" thickBot="1">
      <c r="A12" s="310"/>
      <c r="B12" s="23" t="s">
        <v>92</v>
      </c>
      <c r="C12" s="296">
        <v>34</v>
      </c>
      <c r="D12" s="297">
        <v>30</v>
      </c>
      <c r="E12" s="297">
        <v>21</v>
      </c>
      <c r="F12" s="297">
        <v>55</v>
      </c>
      <c r="G12" s="297">
        <v>64</v>
      </c>
    </row>
    <row r="13" spans="1:7" ht="13.5" thickBot="1">
      <c r="A13" s="310"/>
      <c r="B13" s="290" t="s">
        <v>12</v>
      </c>
      <c r="C13" s="291">
        <f>SUM(C10:C12)</f>
        <v>1546</v>
      </c>
      <c r="D13" s="292">
        <f>SUM(D10:D12)</f>
        <v>1535</v>
      </c>
      <c r="E13" s="292">
        <f>SUM(E10:E12)</f>
        <v>1566</v>
      </c>
      <c r="F13" s="292">
        <f>SUM(F10:F12)</f>
        <v>1593</v>
      </c>
      <c r="G13" s="292">
        <v>1654</v>
      </c>
    </row>
    <row r="14" spans="1:3" ht="13.5" thickBot="1">
      <c r="A14" s="300"/>
      <c r="B14" s="23"/>
      <c r="C14" s="301"/>
    </row>
    <row r="15" spans="1:7" ht="13.5" thickBot="1">
      <c r="A15" s="312" t="s">
        <v>43</v>
      </c>
      <c r="B15" s="293" t="s">
        <v>90</v>
      </c>
      <c r="C15" s="294">
        <v>9</v>
      </c>
      <c r="D15" s="295">
        <v>5</v>
      </c>
      <c r="E15" s="295">
        <v>12</v>
      </c>
      <c r="F15" s="295">
        <v>13</v>
      </c>
      <c r="G15" s="295">
        <v>17</v>
      </c>
    </row>
    <row r="16" spans="1:7" ht="13.5" thickBot="1">
      <c r="A16" s="312"/>
      <c r="B16" s="23" t="s">
        <v>91</v>
      </c>
      <c r="C16" s="296">
        <v>193</v>
      </c>
      <c r="D16" s="297">
        <v>225</v>
      </c>
      <c r="E16" s="297">
        <v>253</v>
      </c>
      <c r="F16" s="297">
        <v>267</v>
      </c>
      <c r="G16" s="297">
        <v>281</v>
      </c>
    </row>
    <row r="17" spans="1:7" ht="13.5" thickBot="1">
      <c r="A17" s="312"/>
      <c r="B17" s="23" t="s">
        <v>92</v>
      </c>
      <c r="C17" s="296">
        <v>17</v>
      </c>
      <c r="D17" s="297">
        <v>14</v>
      </c>
      <c r="E17" s="297">
        <v>16</v>
      </c>
      <c r="F17" s="297">
        <v>20</v>
      </c>
      <c r="G17" s="297">
        <v>18</v>
      </c>
    </row>
    <row r="18" spans="1:7" ht="13.5" thickBot="1">
      <c r="A18" s="312"/>
      <c r="B18" s="290" t="s">
        <v>12</v>
      </c>
      <c r="C18" s="291">
        <f>SUM(C15:C17)</f>
        <v>219</v>
      </c>
      <c r="D18" s="292">
        <f>SUM(D15:D17)</f>
        <v>244</v>
      </c>
      <c r="E18" s="292">
        <f>SUM(E15:E17)</f>
        <v>281</v>
      </c>
      <c r="F18" s="292">
        <f>SUM(F15:F17)</f>
        <v>300</v>
      </c>
      <c r="G18" s="292">
        <v>316</v>
      </c>
    </row>
    <row r="19" spans="1:3" ht="13.5" thickBot="1">
      <c r="A19" s="302"/>
      <c r="B19" s="303"/>
      <c r="C19" s="301"/>
    </row>
    <row r="20" spans="1:7" ht="13.5" thickBot="1">
      <c r="A20" s="310" t="s">
        <v>11</v>
      </c>
      <c r="B20" s="293" t="s">
        <v>90</v>
      </c>
      <c r="C20" s="294">
        <v>6</v>
      </c>
      <c r="D20" s="295">
        <v>12</v>
      </c>
      <c r="E20" s="295">
        <v>9</v>
      </c>
      <c r="F20" s="295">
        <v>9</v>
      </c>
      <c r="G20" s="295">
        <v>9</v>
      </c>
    </row>
    <row r="21" spans="1:7" ht="13.5" thickBot="1">
      <c r="A21" s="310"/>
      <c r="B21" s="23" t="s">
        <v>91</v>
      </c>
      <c r="C21" s="296">
        <v>510</v>
      </c>
      <c r="D21" s="297">
        <v>610</v>
      </c>
      <c r="E21" s="297">
        <v>628</v>
      </c>
      <c r="F21" s="297">
        <v>634</v>
      </c>
      <c r="G21" s="297">
        <v>585</v>
      </c>
    </row>
    <row r="22" spans="1:7" ht="13.5" thickBot="1">
      <c r="A22" s="310"/>
      <c r="B22" s="23" t="s">
        <v>92</v>
      </c>
      <c r="C22" s="296">
        <v>2</v>
      </c>
      <c r="D22" s="297">
        <v>4</v>
      </c>
      <c r="E22" s="297">
        <v>2</v>
      </c>
      <c r="F22" s="297">
        <v>4</v>
      </c>
      <c r="G22" s="297">
        <v>6</v>
      </c>
    </row>
    <row r="23" spans="1:7" ht="13.5" thickBot="1">
      <c r="A23" s="310"/>
      <c r="B23" s="290" t="s">
        <v>12</v>
      </c>
      <c r="C23" s="291">
        <f>SUM(C20:C22)</f>
        <v>518</v>
      </c>
      <c r="D23" s="292">
        <f>SUM(D20:D22)</f>
        <v>626</v>
      </c>
      <c r="E23" s="292">
        <f>SUM(E20:E22)</f>
        <v>639</v>
      </c>
      <c r="F23" s="292">
        <f>SUM(F20:F22)</f>
        <v>647</v>
      </c>
      <c r="G23" s="292">
        <v>600</v>
      </c>
    </row>
    <row r="24" spans="1:3" ht="13.5" thickBot="1">
      <c r="A24" s="302"/>
      <c r="B24" s="1"/>
      <c r="C24" s="304"/>
    </row>
    <row r="25" spans="1:7" ht="13.5" thickBot="1">
      <c r="A25" s="305"/>
      <c r="B25" s="306" t="s">
        <v>12</v>
      </c>
      <c r="C25" s="307">
        <f>C8+C13+C18+C23</f>
        <v>2501</v>
      </c>
      <c r="D25" s="308">
        <f>D8+D13+D18+D23</f>
        <v>2636</v>
      </c>
      <c r="E25" s="308">
        <f>E8+E13+E18+E23</f>
        <v>2739</v>
      </c>
      <c r="F25" s="308">
        <f>F8+F13+F18+F23</f>
        <v>2818</v>
      </c>
      <c r="G25" s="308">
        <f>G23+G18+G13+G8</f>
        <v>2849</v>
      </c>
    </row>
    <row r="26" spans="1:2" ht="12.75">
      <c r="A26" s="309"/>
      <c r="B26" s="83"/>
    </row>
  </sheetData>
  <sheetProtection selectLockedCells="1" selectUnlockedCells="1"/>
  <mergeCells count="5">
    <mergeCell ref="A20:A23"/>
    <mergeCell ref="A1:E1"/>
    <mergeCell ref="A6:A8"/>
    <mergeCell ref="A10:A13"/>
    <mergeCell ref="A15:A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3" width="59.140625" style="0" customWidth="1"/>
    <col min="4" max="4" width="13.8515625" style="0" bestFit="1" customWidth="1"/>
  </cols>
  <sheetData>
    <row r="1" spans="2:8" ht="18">
      <c r="B1" s="319" t="s">
        <v>60</v>
      </c>
      <c r="C1" s="319"/>
      <c r="D1" s="319"/>
      <c r="E1" s="3"/>
      <c r="F1" s="3"/>
      <c r="G1" s="3"/>
      <c r="H1" s="3"/>
    </row>
    <row r="2" ht="13.5" thickBot="1"/>
    <row r="3" spans="2:4" ht="16.5" thickBot="1">
      <c r="B3" s="253"/>
      <c r="C3" s="254">
        <v>2017</v>
      </c>
      <c r="D3" s="255">
        <v>2018</v>
      </c>
    </row>
    <row r="4" spans="2:4" ht="12.75">
      <c r="B4" s="142" t="s">
        <v>64</v>
      </c>
      <c r="C4" s="137">
        <v>496028950</v>
      </c>
      <c r="D4" s="137">
        <v>518818233</v>
      </c>
    </row>
    <row r="5" spans="2:4" ht="12.75">
      <c r="B5" s="142" t="s">
        <v>66</v>
      </c>
      <c r="C5" s="138">
        <v>32443000</v>
      </c>
      <c r="D5" s="138">
        <v>29578924.32</v>
      </c>
    </row>
    <row r="6" spans="2:4" ht="12.75">
      <c r="B6" s="142" t="s">
        <v>67</v>
      </c>
      <c r="C6" s="140">
        <v>149596865</v>
      </c>
      <c r="D6" s="140">
        <v>151528609.4</v>
      </c>
    </row>
    <row r="7" spans="2:4" ht="12.75">
      <c r="B7" s="142" t="s">
        <v>68</v>
      </c>
      <c r="C7" s="140">
        <v>21541191.67</v>
      </c>
      <c r="D7" s="140">
        <v>24175325.82</v>
      </c>
    </row>
    <row r="8" spans="2:4" ht="13.5" thickBot="1">
      <c r="B8" s="143" t="s">
        <v>69</v>
      </c>
      <c r="C8" s="139">
        <v>17654784.67</v>
      </c>
      <c r="D8" s="139">
        <v>28563882.76</v>
      </c>
    </row>
    <row r="9" spans="2:4" ht="13.5" thickBot="1">
      <c r="B9" s="112" t="s">
        <v>65</v>
      </c>
      <c r="C9" s="113">
        <f>SUM(C4:C8)</f>
        <v>717264791.3399999</v>
      </c>
      <c r="D9" s="113">
        <f>SUM(D4:D8)</f>
        <v>752664975.3000001</v>
      </c>
    </row>
    <row r="10" spans="2:4" ht="12.75">
      <c r="B10" s="23"/>
      <c r="C10" s="23"/>
      <c r="D10" s="141"/>
    </row>
    <row r="11" spans="2:3" ht="86.25" customHeight="1">
      <c r="B11" s="267" t="s">
        <v>81</v>
      </c>
      <c r="C11" s="136"/>
    </row>
    <row r="12" spans="2:4" ht="12.75">
      <c r="B12" s="111"/>
      <c r="C12" s="111"/>
      <c r="D12" s="136"/>
    </row>
    <row r="13" spans="2:4" ht="12.75">
      <c r="B13" s="111"/>
      <c r="C13" s="111"/>
      <c r="D13" s="111"/>
    </row>
    <row r="14" ht="12.75">
      <c r="D14" s="111"/>
    </row>
  </sheetData>
  <sheetProtection selectLockedCells="1" selectUnlockedCells="1"/>
  <mergeCells count="1">
    <mergeCell ref="B1:D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3.28125" style="1" customWidth="1"/>
    <col min="2" max="7" width="21.7109375" style="1" customWidth="1"/>
    <col min="8" max="11" width="15.7109375" style="1" hidden="1" customWidth="1"/>
    <col min="12" max="13" width="0" style="1" hidden="1" customWidth="1"/>
    <col min="14" max="16384" width="9.140625" style="1" customWidth="1"/>
  </cols>
  <sheetData>
    <row r="1" spans="1:9" ht="20.25">
      <c r="A1" s="313" t="s">
        <v>1</v>
      </c>
      <c r="B1" s="313"/>
      <c r="C1" s="313"/>
      <c r="D1" s="313"/>
      <c r="E1" s="313"/>
      <c r="F1" s="313"/>
      <c r="G1" s="313"/>
      <c r="H1" s="3"/>
      <c r="I1" s="3"/>
    </row>
    <row r="2" ht="12.75" customHeight="1"/>
    <row r="4" spans="1:7" s="4" customFormat="1" ht="15.75">
      <c r="A4" s="314" t="s">
        <v>2</v>
      </c>
      <c r="B4" s="314"/>
      <c r="C4" s="314"/>
      <c r="D4" s="314"/>
      <c r="E4" s="314"/>
      <c r="F4" s="314"/>
      <c r="G4" s="314"/>
    </row>
    <row r="5" spans="1:7" s="4" customFormat="1" ht="16.5" thickBot="1">
      <c r="A5" s="5"/>
      <c r="B5" s="5"/>
      <c r="C5" s="5"/>
      <c r="D5" s="5"/>
      <c r="E5" s="5"/>
      <c r="F5" s="5"/>
      <c r="G5" s="5"/>
    </row>
    <row r="6" spans="1:13" s="4" customFormat="1" ht="16.5" thickBot="1">
      <c r="A6" s="6" t="s">
        <v>3</v>
      </c>
      <c r="B6" s="159" t="s">
        <v>4</v>
      </c>
      <c r="C6" s="7" t="s">
        <v>5</v>
      </c>
      <c r="D6" s="7" t="s">
        <v>62</v>
      </c>
      <c r="E6" s="7" t="s">
        <v>73</v>
      </c>
      <c r="F6" s="224" t="s">
        <v>78</v>
      </c>
      <c r="G6" s="224" t="s">
        <v>6</v>
      </c>
      <c r="I6" s="209" t="s">
        <v>76</v>
      </c>
      <c r="J6" s="210" t="s">
        <v>77</v>
      </c>
      <c r="K6" s="211"/>
      <c r="L6" s="211"/>
      <c r="M6" s="212"/>
    </row>
    <row r="7" spans="1:13" s="4" customFormat="1" ht="15.75">
      <c r="A7" s="9" t="s">
        <v>7</v>
      </c>
      <c r="B7" s="160">
        <v>16142</v>
      </c>
      <c r="C7" s="10">
        <v>15779</v>
      </c>
      <c r="D7" s="135">
        <v>15391</v>
      </c>
      <c r="E7" s="135">
        <v>15031</v>
      </c>
      <c r="F7" s="225">
        <v>14429</v>
      </c>
      <c r="G7" s="226">
        <f>(F7/E7)-1</f>
        <v>-0.04005056217151226</v>
      </c>
      <c r="H7" s="270"/>
      <c r="I7" s="213">
        <f aca="true" t="shared" si="0" ref="I7:I12">E7-D7</f>
        <v>-360</v>
      </c>
      <c r="J7" s="214">
        <v>100</v>
      </c>
      <c r="K7" s="217">
        <f aca="true" t="shared" si="1" ref="K7:K12">(J7*M7)/L7</f>
        <v>-2.3390293028393216</v>
      </c>
      <c r="L7" s="215">
        <f aca="true" t="shared" si="2" ref="L7:L12">D7</f>
        <v>15391</v>
      </c>
      <c r="M7" s="216">
        <f aca="true" t="shared" si="3" ref="M7:M12">I7</f>
        <v>-360</v>
      </c>
    </row>
    <row r="8" spans="1:13" s="4" customFormat="1" ht="15.75">
      <c r="A8" s="9" t="s">
        <v>8</v>
      </c>
      <c r="B8" s="160">
        <v>27131</v>
      </c>
      <c r="C8" s="10">
        <v>26916</v>
      </c>
      <c r="D8" s="10">
        <v>27111</v>
      </c>
      <c r="E8" s="10">
        <v>26979</v>
      </c>
      <c r="F8" s="227">
        <v>26830</v>
      </c>
      <c r="G8" s="226">
        <f>(F8/E8)-1</f>
        <v>-0.005522814040550106</v>
      </c>
      <c r="I8" s="213">
        <f t="shared" si="0"/>
        <v>-132</v>
      </c>
      <c r="J8" s="214">
        <v>100</v>
      </c>
      <c r="K8" s="217">
        <f t="shared" si="1"/>
        <v>-0.486887241341153</v>
      </c>
      <c r="L8" s="215">
        <f t="shared" si="2"/>
        <v>27111</v>
      </c>
      <c r="M8" s="216">
        <f t="shared" si="3"/>
        <v>-132</v>
      </c>
    </row>
    <row r="9" spans="1:13" s="4" customFormat="1" ht="15.75">
      <c r="A9" s="9" t="s">
        <v>9</v>
      </c>
      <c r="B9" s="160">
        <v>16636</v>
      </c>
      <c r="C9" s="10">
        <v>16782</v>
      </c>
      <c r="D9" s="10">
        <v>16711</v>
      </c>
      <c r="E9" s="10">
        <v>16726</v>
      </c>
      <c r="F9" s="227">
        <v>16453</v>
      </c>
      <c r="G9" s="226">
        <f>(F9/E9)-1</f>
        <v>-0.01632189405715656</v>
      </c>
      <c r="I9" s="213">
        <f t="shared" si="0"/>
        <v>15</v>
      </c>
      <c r="J9" s="214">
        <v>100</v>
      </c>
      <c r="K9" s="217">
        <f t="shared" si="1"/>
        <v>0.08976123511459518</v>
      </c>
      <c r="L9" s="215">
        <f t="shared" si="2"/>
        <v>16711</v>
      </c>
      <c r="M9" s="216">
        <f t="shared" si="3"/>
        <v>15</v>
      </c>
    </row>
    <row r="10" spans="1:13" s="4" customFormat="1" ht="15.75">
      <c r="A10" s="9" t="s">
        <v>10</v>
      </c>
      <c r="B10" s="160">
        <v>20653</v>
      </c>
      <c r="C10" s="10">
        <v>20766</v>
      </c>
      <c r="D10" s="10">
        <v>20800</v>
      </c>
      <c r="E10" s="10">
        <v>20756</v>
      </c>
      <c r="F10" s="227">
        <v>20957</v>
      </c>
      <c r="G10" s="226">
        <f>(F10/E10)-1</f>
        <v>0.009683946810560728</v>
      </c>
      <c r="I10" s="213">
        <f t="shared" si="0"/>
        <v>-44</v>
      </c>
      <c r="J10" s="214">
        <v>100</v>
      </c>
      <c r="K10" s="217">
        <f t="shared" si="1"/>
        <v>-0.21153846153846154</v>
      </c>
      <c r="L10" s="215">
        <f t="shared" si="2"/>
        <v>20800</v>
      </c>
      <c r="M10" s="216">
        <f t="shared" si="3"/>
        <v>-44</v>
      </c>
    </row>
    <row r="11" spans="1:13" s="4" customFormat="1" ht="15.75">
      <c r="A11" s="9" t="s">
        <v>11</v>
      </c>
      <c r="B11" s="160">
        <v>6094</v>
      </c>
      <c r="C11" s="10">
        <v>6295</v>
      </c>
      <c r="D11" s="10">
        <v>6226</v>
      </c>
      <c r="E11" s="10">
        <v>6202</v>
      </c>
      <c r="F11" s="227">
        <v>6115</v>
      </c>
      <c r="G11" s="226">
        <f>(F11/E11)-1</f>
        <v>-0.014027732989358221</v>
      </c>
      <c r="I11" s="213">
        <f t="shared" si="0"/>
        <v>-24</v>
      </c>
      <c r="J11" s="214">
        <v>100</v>
      </c>
      <c r="K11" s="217">
        <f t="shared" si="1"/>
        <v>-0.38548024413748794</v>
      </c>
      <c r="L11" s="215">
        <f t="shared" si="2"/>
        <v>6226</v>
      </c>
      <c r="M11" s="216">
        <f t="shared" si="3"/>
        <v>-24</v>
      </c>
    </row>
    <row r="12" spans="1:13" s="4" customFormat="1" ht="16.5" thickBot="1">
      <c r="A12" s="129" t="s">
        <v>12</v>
      </c>
      <c r="B12" s="161">
        <f>SUM(B7:B11)</f>
        <v>86656</v>
      </c>
      <c r="C12" s="130">
        <f>SUM(C7:C11)</f>
        <v>86538</v>
      </c>
      <c r="D12" s="130">
        <f>SUM(D7:D11)</f>
        <v>86239</v>
      </c>
      <c r="E12" s="130">
        <f>SUM(E7:E11)</f>
        <v>85694</v>
      </c>
      <c r="F12" s="269">
        <f>SUM(F7:F11)</f>
        <v>84784</v>
      </c>
      <c r="G12" s="228">
        <f>(E12/F12)-1</f>
        <v>0.010733157199471544</v>
      </c>
      <c r="H12" s="271">
        <f>SUM(F8:F11)</f>
        <v>70355</v>
      </c>
      <c r="I12" s="213">
        <f t="shared" si="0"/>
        <v>-545</v>
      </c>
      <c r="J12" s="214">
        <v>100</v>
      </c>
      <c r="K12" s="217">
        <f t="shared" si="1"/>
        <v>-0.6319646563619709</v>
      </c>
      <c r="L12" s="215">
        <f t="shared" si="2"/>
        <v>86239</v>
      </c>
      <c r="M12" s="216">
        <f t="shared" si="3"/>
        <v>-545</v>
      </c>
    </row>
    <row r="13" spans="1:7" ht="12.75">
      <c r="A13" s="12"/>
      <c r="B13" s="13"/>
      <c r="C13" s="13"/>
      <c r="D13" s="13"/>
      <c r="E13" s="13"/>
      <c r="F13" s="13"/>
      <c r="G13" s="14"/>
    </row>
    <row r="16" spans="4:6" ht="12.75">
      <c r="D16" s="15"/>
      <c r="E16" s="15"/>
      <c r="F16" s="15"/>
    </row>
    <row r="17" spans="1:9" s="4" customFormat="1" ht="15.75">
      <c r="A17" s="9"/>
      <c r="B17" s="5"/>
      <c r="C17" s="5"/>
      <c r="D17" s="5"/>
      <c r="E17" s="5"/>
      <c r="F17" s="5"/>
      <c r="G17" s="5"/>
      <c r="H17" s="8"/>
      <c r="I17" s="8"/>
    </row>
    <row r="18" spans="1:9" s="4" customFormat="1" ht="15.75">
      <c r="A18" s="9"/>
      <c r="B18" s="10"/>
      <c r="C18" s="10"/>
      <c r="D18" s="10"/>
      <c r="E18" s="10"/>
      <c r="F18" s="10"/>
      <c r="G18" s="11"/>
      <c r="H18" s="8"/>
      <c r="I18" s="8"/>
    </row>
    <row r="19" spans="1:7" s="4" customFormat="1" ht="15.75">
      <c r="A19" s="9"/>
      <c r="B19" s="10"/>
      <c r="C19" s="10"/>
      <c r="D19" s="10"/>
      <c r="E19" s="10"/>
      <c r="F19" s="10"/>
      <c r="G19" s="11"/>
    </row>
    <row r="20" spans="1:7" s="4" customFormat="1" ht="15.75">
      <c r="A20" s="9"/>
      <c r="B20" s="10"/>
      <c r="C20" s="10"/>
      <c r="D20" s="10"/>
      <c r="E20" s="10"/>
      <c r="F20" s="10"/>
      <c r="G20" s="11"/>
    </row>
    <row r="21" spans="1:7" s="4" customFormat="1" ht="15.75">
      <c r="A21" s="9"/>
      <c r="B21" s="10"/>
      <c r="C21" s="10"/>
      <c r="D21" s="10"/>
      <c r="E21" s="10"/>
      <c r="F21" s="10"/>
      <c r="G21" s="11"/>
    </row>
    <row r="22" spans="1:7" s="4" customFormat="1" ht="15.75">
      <c r="A22" s="9"/>
      <c r="B22" s="10"/>
      <c r="C22" s="10"/>
      <c r="D22" s="10"/>
      <c r="E22" s="10"/>
      <c r="F22" s="10"/>
      <c r="G22" s="11"/>
    </row>
    <row r="23" spans="1:7" s="4" customFormat="1" ht="15.75">
      <c r="A23" s="16"/>
      <c r="B23" s="17"/>
      <c r="C23" s="17"/>
      <c r="D23" s="17"/>
      <c r="E23" s="17"/>
      <c r="F23" s="17"/>
      <c r="G23" s="18"/>
    </row>
    <row r="39" s="20" customFormat="1" ht="13.5" customHeight="1">
      <c r="A39" s="19" t="s">
        <v>79</v>
      </c>
    </row>
    <row r="40" spans="1:8" s="20" customFormat="1" ht="13.5" customHeight="1">
      <c r="A40" s="315" t="s">
        <v>70</v>
      </c>
      <c r="B40" s="315"/>
      <c r="C40" s="315"/>
      <c r="D40" s="315"/>
      <c r="E40" s="315"/>
      <c r="F40" s="315"/>
      <c r="G40" s="315"/>
      <c r="H40" s="207"/>
    </row>
    <row r="41" spans="1:8" ht="12.75">
      <c r="A41" s="315"/>
      <c r="B41" s="315"/>
      <c r="C41" s="315"/>
      <c r="D41" s="315"/>
      <c r="E41" s="315"/>
      <c r="F41" s="315"/>
      <c r="G41" s="315"/>
      <c r="H41" s="208"/>
    </row>
  </sheetData>
  <sheetProtection selectLockedCells="1" selectUnlockedCells="1"/>
  <mergeCells count="3">
    <mergeCell ref="A1:G1"/>
    <mergeCell ref="A4:G4"/>
    <mergeCell ref="A40:G41"/>
  </mergeCells>
  <printOptions/>
  <pageMargins left="0.9840277777777777" right="0.19652777777777777" top="0.19652777777777777" bottom="0.196527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M8">
      <selection activeCell="N23" sqref="N23"/>
    </sheetView>
  </sheetViews>
  <sheetFormatPr defaultColWidth="9.140625" defaultRowHeight="12.75"/>
  <cols>
    <col min="1" max="1" width="35.00390625" style="0" customWidth="1"/>
    <col min="2" max="12" width="10.57421875" style="0" customWidth="1"/>
    <col min="13" max="13" width="12.28125" style="0" customWidth="1"/>
    <col min="14" max="14" width="10.7109375" style="0" customWidth="1"/>
  </cols>
  <sheetData>
    <row r="1" spans="1:15" ht="20.25">
      <c r="A1" s="313" t="s">
        <v>13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1"/>
      <c r="N1" s="21"/>
      <c r="O1" s="21"/>
    </row>
    <row r="2" ht="13.5" thickBot="1">
      <c r="O2" s="22"/>
    </row>
    <row r="3" spans="1:15" ht="27.75" customHeight="1" thickBot="1">
      <c r="A3" s="231" t="s">
        <v>3</v>
      </c>
      <c r="B3" s="232" t="s">
        <v>14</v>
      </c>
      <c r="C3" s="232" t="s">
        <v>15</v>
      </c>
      <c r="D3" s="232" t="s">
        <v>16</v>
      </c>
      <c r="E3" s="232" t="s">
        <v>17</v>
      </c>
      <c r="F3" s="232" t="s">
        <v>18</v>
      </c>
      <c r="G3" s="232" t="s">
        <v>19</v>
      </c>
      <c r="H3" s="233" t="s">
        <v>20</v>
      </c>
      <c r="I3" s="233" t="s">
        <v>21</v>
      </c>
      <c r="J3" s="233" t="s">
        <v>22</v>
      </c>
      <c r="K3" s="233" t="s">
        <v>23</v>
      </c>
      <c r="L3" s="233" t="s">
        <v>63</v>
      </c>
      <c r="M3" s="233" t="s">
        <v>74</v>
      </c>
      <c r="N3" s="229" t="s">
        <v>0</v>
      </c>
      <c r="O3" s="22"/>
    </row>
    <row r="4" spans="1:14" ht="16.5" customHeight="1">
      <c r="A4" s="231" t="s">
        <v>7</v>
      </c>
      <c r="B4" s="236">
        <v>15020</v>
      </c>
      <c r="C4" s="236">
        <v>15916</v>
      </c>
      <c r="D4" s="236">
        <v>16092</v>
      </c>
      <c r="E4" s="237">
        <v>16410</v>
      </c>
      <c r="F4" s="238">
        <v>16186</v>
      </c>
      <c r="G4" s="238">
        <v>16215</v>
      </c>
      <c r="H4" s="239">
        <v>16558</v>
      </c>
      <c r="I4" s="239">
        <v>16276</v>
      </c>
      <c r="J4" s="239">
        <f>+Studenti_DEF!B7</f>
        <v>16142</v>
      </c>
      <c r="K4" s="239">
        <v>15779</v>
      </c>
      <c r="L4" s="240">
        <v>15391</v>
      </c>
      <c r="M4" s="238">
        <f>Studenti_DEF!E7</f>
        <v>15031</v>
      </c>
      <c r="N4" s="248">
        <v>14429</v>
      </c>
    </row>
    <row r="5" spans="1:14" ht="16.5" customHeight="1">
      <c r="A5" s="230" t="s">
        <v>8</v>
      </c>
      <c r="B5" s="24">
        <v>26364</v>
      </c>
      <c r="C5" s="24">
        <v>26641</v>
      </c>
      <c r="D5" s="24">
        <v>26727</v>
      </c>
      <c r="E5" s="25">
        <v>26757</v>
      </c>
      <c r="F5" s="56">
        <v>27038</v>
      </c>
      <c r="G5" s="56">
        <v>27118</v>
      </c>
      <c r="H5" s="27">
        <v>27081</v>
      </c>
      <c r="I5" s="27">
        <v>27102</v>
      </c>
      <c r="J5" s="27">
        <f>+Studenti_DEF!B8</f>
        <v>27131</v>
      </c>
      <c r="K5" s="27">
        <v>26916</v>
      </c>
      <c r="L5" s="27">
        <v>27111</v>
      </c>
      <c r="M5" s="56">
        <f>Studenti_DEF!E8</f>
        <v>26979</v>
      </c>
      <c r="N5" s="246">
        <v>26830</v>
      </c>
    </row>
    <row r="6" spans="1:14" ht="16.5" customHeight="1">
      <c r="A6" s="230" t="s">
        <v>9</v>
      </c>
      <c r="B6" s="24">
        <v>15491</v>
      </c>
      <c r="C6" s="24">
        <v>15711</v>
      </c>
      <c r="D6" s="24">
        <v>16227</v>
      </c>
      <c r="E6" s="25">
        <v>16510</v>
      </c>
      <c r="F6" s="56">
        <v>16708</v>
      </c>
      <c r="G6" s="56">
        <v>16886</v>
      </c>
      <c r="H6" s="27">
        <v>16892</v>
      </c>
      <c r="I6" s="27">
        <v>16908</v>
      </c>
      <c r="J6" s="27">
        <f>+Studenti_DEF!B9</f>
        <v>16636</v>
      </c>
      <c r="K6" s="27">
        <v>16782</v>
      </c>
      <c r="L6" s="27">
        <v>16711</v>
      </c>
      <c r="M6" s="56">
        <f>Studenti_DEF!E9</f>
        <v>16726</v>
      </c>
      <c r="N6" s="246">
        <v>16453</v>
      </c>
    </row>
    <row r="7" spans="1:14" ht="16.5" customHeight="1">
      <c r="A7" s="230" t="s">
        <v>10</v>
      </c>
      <c r="B7" s="24">
        <v>19141</v>
      </c>
      <c r="C7" s="24">
        <v>19749</v>
      </c>
      <c r="D7" s="24">
        <v>19936</v>
      </c>
      <c r="E7" s="25">
        <v>20001</v>
      </c>
      <c r="F7" s="56">
        <v>20149</v>
      </c>
      <c r="G7" s="56">
        <v>20458</v>
      </c>
      <c r="H7" s="27">
        <v>20556</v>
      </c>
      <c r="I7" s="27">
        <v>20662</v>
      </c>
      <c r="J7" s="27">
        <f>+Studenti_DEF!B10</f>
        <v>20653</v>
      </c>
      <c r="K7" s="27">
        <v>20766</v>
      </c>
      <c r="L7" s="27">
        <v>20800</v>
      </c>
      <c r="M7" s="56">
        <f>Studenti_DEF!E10</f>
        <v>20756</v>
      </c>
      <c r="N7" s="246">
        <v>20957</v>
      </c>
    </row>
    <row r="8" spans="1:16" ht="16.5" customHeight="1" thickBot="1">
      <c r="A8" s="241" t="s">
        <v>11</v>
      </c>
      <c r="B8" s="242">
        <v>3813</v>
      </c>
      <c r="C8" s="242">
        <v>3962</v>
      </c>
      <c r="D8" s="242">
        <v>4050</v>
      </c>
      <c r="E8" s="243">
        <v>4556</v>
      </c>
      <c r="F8" s="244">
        <v>4981</v>
      </c>
      <c r="G8" s="244">
        <v>4654</v>
      </c>
      <c r="H8" s="245">
        <v>5790</v>
      </c>
      <c r="I8" s="245">
        <v>6090</v>
      </c>
      <c r="J8" s="245">
        <f>+Studenti_DEF!B11</f>
        <v>6094</v>
      </c>
      <c r="K8" s="245">
        <v>6295</v>
      </c>
      <c r="L8" s="245">
        <v>6226</v>
      </c>
      <c r="M8" s="244">
        <f>Studenti_DEF!E11</f>
        <v>6202</v>
      </c>
      <c r="N8" s="247">
        <v>6115</v>
      </c>
      <c r="P8" s="26"/>
    </row>
    <row r="9" spans="1:14" ht="16.5" customHeight="1" thickBot="1">
      <c r="A9" s="234" t="s">
        <v>12</v>
      </c>
      <c r="B9" s="235">
        <f aca="true" t="shared" si="0" ref="B9:M9">SUM(B4:B8)</f>
        <v>79829</v>
      </c>
      <c r="C9" s="235">
        <f t="shared" si="0"/>
        <v>81979</v>
      </c>
      <c r="D9" s="235">
        <f t="shared" si="0"/>
        <v>83032</v>
      </c>
      <c r="E9" s="235">
        <f t="shared" si="0"/>
        <v>84234</v>
      </c>
      <c r="F9" s="235">
        <f t="shared" si="0"/>
        <v>85062</v>
      </c>
      <c r="G9" s="235">
        <f t="shared" si="0"/>
        <v>85331</v>
      </c>
      <c r="H9" s="235">
        <f t="shared" si="0"/>
        <v>86877</v>
      </c>
      <c r="I9" s="235">
        <f t="shared" si="0"/>
        <v>87038</v>
      </c>
      <c r="J9" s="235">
        <f t="shared" si="0"/>
        <v>86656</v>
      </c>
      <c r="K9" s="235">
        <f t="shared" si="0"/>
        <v>86538</v>
      </c>
      <c r="L9" s="235">
        <f t="shared" si="0"/>
        <v>86239</v>
      </c>
      <c r="M9" s="235">
        <f t="shared" si="0"/>
        <v>85694</v>
      </c>
      <c r="N9" s="247">
        <f>SUM(N4:N8)</f>
        <v>84784</v>
      </c>
    </row>
    <row r="10" spans="1:15" ht="16.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6.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37" ht="12.75">
      <c r="A37" s="28"/>
    </row>
    <row r="38" ht="12.75">
      <c r="A38" s="28" t="s">
        <v>24</v>
      </c>
    </row>
    <row r="39" spans="1:4" ht="12.75">
      <c r="A39" s="29" t="s">
        <v>25</v>
      </c>
      <c r="B39" s="30"/>
      <c r="C39" s="30"/>
      <c r="D39" s="30"/>
    </row>
    <row r="72" ht="12.75">
      <c r="A72" s="20"/>
    </row>
    <row r="73" ht="12.75">
      <c r="A73" s="28" t="s">
        <v>24</v>
      </c>
    </row>
    <row r="74" spans="1:6" ht="12.75">
      <c r="A74" s="29" t="s">
        <v>72</v>
      </c>
      <c r="B74" s="30"/>
      <c r="C74" s="30"/>
      <c r="D74" s="30"/>
      <c r="E74" s="30"/>
      <c r="F74" s="30"/>
    </row>
  </sheetData>
  <sheetProtection selectLockedCells="1" selectUnlockedCells="1"/>
  <mergeCells count="1">
    <mergeCell ref="A1:L1"/>
  </mergeCells>
  <printOptions/>
  <pageMargins left="0.27569444444444446" right="0.27569444444444446" top="0.5902777777777778" bottom="0.5902777777777778" header="0.5118055555555555" footer="0.5118055555555555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K1">
      <selection activeCell="F11" sqref="F11"/>
    </sheetView>
  </sheetViews>
  <sheetFormatPr defaultColWidth="9.140625" defaultRowHeight="12.75"/>
  <cols>
    <col min="1" max="1" width="37.421875" style="1" customWidth="1"/>
    <col min="2" max="6" width="15.7109375" style="1" customWidth="1"/>
    <col min="7" max="7" width="17.28125" style="1" customWidth="1"/>
    <col min="8" max="11" width="15.7109375" style="1" customWidth="1"/>
    <col min="12" max="16384" width="9.140625" style="1" customWidth="1"/>
  </cols>
  <sheetData>
    <row r="1" spans="1:9" ht="33" customHeight="1">
      <c r="A1" s="316" t="s">
        <v>26</v>
      </c>
      <c r="B1" s="316"/>
      <c r="C1" s="316"/>
      <c r="D1" s="316"/>
      <c r="E1" s="316"/>
      <c r="F1" s="316"/>
      <c r="G1" s="316"/>
      <c r="H1" s="3"/>
      <c r="I1" s="3"/>
    </row>
    <row r="2" s="4" customFormat="1" ht="15"/>
    <row r="3" spans="1:7" s="4" customFormat="1" ht="24" customHeight="1">
      <c r="A3" s="9"/>
      <c r="B3" s="31"/>
      <c r="C3" s="31"/>
      <c r="D3" s="31"/>
      <c r="E3" s="31"/>
      <c r="F3" s="31"/>
      <c r="G3" s="32"/>
    </row>
    <row r="4" spans="1:7" s="4" customFormat="1" ht="15.75">
      <c r="A4" s="317" t="s">
        <v>27</v>
      </c>
      <c r="B4" s="317"/>
      <c r="C4" s="317"/>
      <c r="D4" s="317"/>
      <c r="E4" s="317"/>
      <c r="F4" s="317"/>
      <c r="G4" s="317"/>
    </row>
    <row r="5" spans="1:7" s="4" customFormat="1" ht="23.25" customHeight="1">
      <c r="A5" s="33"/>
      <c r="B5" s="34"/>
      <c r="C5" s="34"/>
      <c r="D5" s="34"/>
      <c r="E5" s="34"/>
      <c r="F5" s="34"/>
      <c r="G5" s="34"/>
    </row>
    <row r="6" spans="1:9" s="4" customFormat="1" ht="16.5" customHeight="1">
      <c r="A6" s="6" t="s">
        <v>28</v>
      </c>
      <c r="B6" s="159" t="s">
        <v>4</v>
      </c>
      <c r="C6" s="7" t="s">
        <v>5</v>
      </c>
      <c r="D6" s="7" t="s">
        <v>62</v>
      </c>
      <c r="E6" s="7" t="s">
        <v>73</v>
      </c>
      <c r="F6" s="7" t="s">
        <v>78</v>
      </c>
      <c r="G6" s="7" t="s">
        <v>29</v>
      </c>
      <c r="I6" s="35"/>
    </row>
    <row r="7" spans="1:9" s="4" customFormat="1" ht="16.5" customHeight="1">
      <c r="A7" s="9" t="s">
        <v>7</v>
      </c>
      <c r="B7" s="160">
        <v>745</v>
      </c>
      <c r="C7" s="10">
        <v>731</v>
      </c>
      <c r="D7" s="10">
        <v>717</v>
      </c>
      <c r="E7" s="10">
        <v>706</v>
      </c>
      <c r="F7" s="10">
        <v>696</v>
      </c>
      <c r="G7" s="36">
        <f>F7-E7</f>
        <v>-10</v>
      </c>
      <c r="H7" s="263"/>
      <c r="I7" s="35"/>
    </row>
    <row r="8" spans="1:7" s="4" customFormat="1" ht="16.5" customHeight="1">
      <c r="A8" s="9" t="s">
        <v>8</v>
      </c>
      <c r="B8" s="160">
        <v>1449</v>
      </c>
      <c r="C8" s="10">
        <v>1445</v>
      </c>
      <c r="D8" s="10">
        <v>1449</v>
      </c>
      <c r="E8" s="10">
        <v>1453</v>
      </c>
      <c r="F8" s="10">
        <v>1456</v>
      </c>
      <c r="G8" s="36">
        <f>F8-E8</f>
        <v>3</v>
      </c>
    </row>
    <row r="9" spans="1:11" s="4" customFormat="1" ht="16.5" customHeight="1">
      <c r="A9" s="9" t="s">
        <v>9</v>
      </c>
      <c r="B9" s="160">
        <v>714</v>
      </c>
      <c r="C9" s="10">
        <v>717</v>
      </c>
      <c r="D9" s="10">
        <v>719</v>
      </c>
      <c r="E9" s="10">
        <v>722</v>
      </c>
      <c r="F9" s="10">
        <v>714</v>
      </c>
      <c r="G9" s="36">
        <f>F9-E9</f>
        <v>-8</v>
      </c>
      <c r="I9" s="8"/>
      <c r="J9" s="8"/>
      <c r="K9" s="8"/>
    </row>
    <row r="10" spans="1:11" s="4" customFormat="1" ht="16.5" customHeight="1">
      <c r="A10" s="9" t="s">
        <v>10</v>
      </c>
      <c r="B10" s="160">
        <v>977</v>
      </c>
      <c r="C10" s="10">
        <v>974</v>
      </c>
      <c r="D10" s="10">
        <v>965</v>
      </c>
      <c r="E10" s="10">
        <v>972</v>
      </c>
      <c r="F10" s="10">
        <v>987</v>
      </c>
      <c r="G10" s="36">
        <f>F10-E10</f>
        <v>15</v>
      </c>
      <c r="I10" s="8"/>
      <c r="J10" s="8"/>
      <c r="K10" s="8"/>
    </row>
    <row r="11" spans="1:11" s="4" customFormat="1" ht="16.5" customHeight="1" thickBot="1">
      <c r="A11" s="129" t="s">
        <v>12</v>
      </c>
      <c r="B11" s="161">
        <f aca="true" t="shared" si="0" ref="B11:G11">SUM(B7:B10)</f>
        <v>3885</v>
      </c>
      <c r="C11" s="130">
        <f t="shared" si="0"/>
        <v>3867</v>
      </c>
      <c r="D11" s="130">
        <f t="shared" si="0"/>
        <v>3850</v>
      </c>
      <c r="E11" s="130">
        <f t="shared" si="0"/>
        <v>3853</v>
      </c>
      <c r="F11" s="130">
        <f t="shared" si="0"/>
        <v>3853</v>
      </c>
      <c r="G11" s="130">
        <f t="shared" si="0"/>
        <v>0</v>
      </c>
      <c r="I11" s="8"/>
      <c r="J11" s="8"/>
      <c r="K11" s="8"/>
    </row>
    <row r="13" s="4" customFormat="1" ht="15">
      <c r="A13" s="28"/>
    </row>
    <row r="14" spans="1:6" s="4" customFormat="1" ht="15">
      <c r="A14" s="29" t="s">
        <v>30</v>
      </c>
      <c r="B14" s="223"/>
      <c r="C14" s="223"/>
      <c r="D14" s="223"/>
      <c r="E14" s="223"/>
      <c r="F14" s="223"/>
    </row>
    <row r="15" ht="12.75">
      <c r="A15" s="37"/>
    </row>
    <row r="17" ht="12.75">
      <c r="G17" s="15"/>
    </row>
  </sheetData>
  <sheetProtection selectLockedCells="1" selectUnlockedCells="1"/>
  <mergeCells count="2">
    <mergeCell ref="A1:G1"/>
    <mergeCell ref="A4:G4"/>
  </mergeCells>
  <printOptions horizontalCentered="1"/>
  <pageMargins left="0.9840277777777777" right="0.9840277777777777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F1">
      <selection activeCell="I1" sqref="I1:R16384"/>
    </sheetView>
  </sheetViews>
  <sheetFormatPr defaultColWidth="9.140625" defaultRowHeight="12.75"/>
  <cols>
    <col min="1" max="1" width="63.00390625" style="1" customWidth="1"/>
    <col min="2" max="7" width="18.421875" style="1" customWidth="1"/>
    <col min="8" max="8" width="15.7109375" style="1" customWidth="1"/>
    <col min="9" max="9" width="15.7109375" style="272" hidden="1" customWidth="1"/>
    <col min="10" max="11" width="15.7109375" style="1" hidden="1" customWidth="1"/>
    <col min="12" max="18" width="0" style="1" hidden="1" customWidth="1"/>
    <col min="19" max="16384" width="9.140625" style="1" customWidth="1"/>
  </cols>
  <sheetData>
    <row r="1" spans="1:7" ht="19.5">
      <c r="A1" s="318" t="s">
        <v>31</v>
      </c>
      <c r="B1" s="318"/>
      <c r="C1" s="318"/>
      <c r="D1" s="318"/>
      <c r="E1" s="318"/>
      <c r="F1" s="318"/>
      <c r="G1" s="318"/>
    </row>
    <row r="2" spans="1:7" ht="20.25">
      <c r="A2" s="2"/>
      <c r="B2" s="2"/>
      <c r="C2" s="2"/>
      <c r="D2" s="2"/>
      <c r="E2" s="2"/>
      <c r="F2" s="2"/>
      <c r="G2" s="2"/>
    </row>
    <row r="3" spans="1:7" ht="13.5" thickBot="1">
      <c r="A3" s="38"/>
      <c r="B3" s="38"/>
      <c r="C3" s="38"/>
      <c r="D3" s="38"/>
      <c r="E3" s="38"/>
      <c r="F3" s="38"/>
      <c r="G3" s="38"/>
    </row>
    <row r="4" spans="1:16" s="4" customFormat="1" ht="16.5" thickBot="1">
      <c r="A4" s="7" t="s">
        <v>32</v>
      </c>
      <c r="B4" s="159" t="s">
        <v>4</v>
      </c>
      <c r="C4" s="7" t="s">
        <v>5</v>
      </c>
      <c r="D4" s="7" t="s">
        <v>62</v>
      </c>
      <c r="E4" s="7" t="s">
        <v>73</v>
      </c>
      <c r="F4" s="7" t="s">
        <v>78</v>
      </c>
      <c r="G4" s="7" t="s">
        <v>33</v>
      </c>
      <c r="I4" s="273" t="s">
        <v>82</v>
      </c>
      <c r="L4" s="209" t="s">
        <v>76</v>
      </c>
      <c r="M4" s="210" t="s">
        <v>77</v>
      </c>
      <c r="N4" s="211"/>
      <c r="O4" s="211"/>
      <c r="P4" s="212"/>
    </row>
    <row r="5" spans="1:16" s="4" customFormat="1" ht="15.75">
      <c r="A5" s="9" t="s">
        <v>34</v>
      </c>
      <c r="B5" s="160">
        <v>572</v>
      </c>
      <c r="C5" s="10">
        <v>668</v>
      </c>
      <c r="D5" s="10">
        <v>639</v>
      </c>
      <c r="E5" s="10">
        <v>663</v>
      </c>
      <c r="F5" s="10">
        <v>673</v>
      </c>
      <c r="G5" s="39">
        <f>(+F5-E5)/E5</f>
        <v>0.015082956259426848</v>
      </c>
      <c r="H5" s="223"/>
      <c r="I5" s="273">
        <f>F5/F9</f>
        <v>0.024859633569739952</v>
      </c>
      <c r="L5" s="215">
        <f>D5-F5</f>
        <v>-34</v>
      </c>
      <c r="M5" s="214">
        <v>100</v>
      </c>
      <c r="N5" s="217">
        <f>(M5*P5)/O5</f>
        <v>-5.320813771517997</v>
      </c>
      <c r="O5" s="215">
        <f>D5</f>
        <v>639</v>
      </c>
      <c r="P5" s="215">
        <f>L5</f>
        <v>-34</v>
      </c>
    </row>
    <row r="6" spans="1:16" s="4" customFormat="1" ht="15.75">
      <c r="A6" s="9" t="s">
        <v>35</v>
      </c>
      <c r="B6" s="160">
        <f>10305+1261</f>
        <v>11566</v>
      </c>
      <c r="C6" s="10">
        <f>10353+1382</f>
        <v>11735</v>
      </c>
      <c r="D6" s="10">
        <v>11716</v>
      </c>
      <c r="E6" s="10">
        <v>11811</v>
      </c>
      <c r="F6" s="10">
        <v>12034</v>
      </c>
      <c r="G6" s="39">
        <f>(+F6-E6)/E6</f>
        <v>0.01888070442807552</v>
      </c>
      <c r="I6" s="273">
        <f>F6/F9</f>
        <v>0.44451832151300236</v>
      </c>
      <c r="L6" s="215">
        <f>D6-F6</f>
        <v>-318</v>
      </c>
      <c r="M6" s="214">
        <v>100</v>
      </c>
      <c r="N6" s="217">
        <f>(M6*P6)/O6</f>
        <v>-2.7142369409354727</v>
      </c>
      <c r="O6" s="215">
        <f>D6</f>
        <v>11716</v>
      </c>
      <c r="P6" s="215">
        <f>L6</f>
        <v>-318</v>
      </c>
    </row>
    <row r="7" spans="1:16" s="4" customFormat="1" ht="15.75">
      <c r="A7" s="9" t="s">
        <v>36</v>
      </c>
      <c r="B7" s="160">
        <v>8515</v>
      </c>
      <c r="C7" s="10">
        <v>8363</v>
      </c>
      <c r="D7" s="10">
        <v>8445</v>
      </c>
      <c r="E7" s="10">
        <v>8282</v>
      </c>
      <c r="F7" s="10">
        <v>8250</v>
      </c>
      <c r="G7" s="39">
        <f>(+F7-E7)/E7</f>
        <v>-0.003863801014247766</v>
      </c>
      <c r="I7" s="273">
        <f>F7/F9</f>
        <v>0.30474290780141844</v>
      </c>
      <c r="L7" s="215">
        <f>D7-F7</f>
        <v>195</v>
      </c>
      <c r="M7" s="214">
        <v>100</v>
      </c>
      <c r="N7" s="217">
        <f>(M7*P7)/O7</f>
        <v>2.3090586145648313</v>
      </c>
      <c r="O7" s="215">
        <f>D7</f>
        <v>8445</v>
      </c>
      <c r="P7" s="215">
        <f>L7</f>
        <v>195</v>
      </c>
    </row>
    <row r="8" spans="1:16" s="4" customFormat="1" ht="15.75">
      <c r="A8" s="16" t="s">
        <v>37</v>
      </c>
      <c r="B8" s="160">
        <v>6094</v>
      </c>
      <c r="C8" s="10">
        <v>6295</v>
      </c>
      <c r="D8" s="10">
        <v>6226</v>
      </c>
      <c r="E8" s="10">
        <v>6202</v>
      </c>
      <c r="F8" s="10">
        <v>6115</v>
      </c>
      <c r="G8" s="39">
        <f>(+F8-E8)/E8</f>
        <v>-0.014027732989358272</v>
      </c>
      <c r="I8" s="273">
        <f>F8/F9</f>
        <v>0.22587913711583923</v>
      </c>
      <c r="L8" s="215">
        <f>D8-F8</f>
        <v>111</v>
      </c>
      <c r="M8" s="214">
        <v>100</v>
      </c>
      <c r="N8" s="217">
        <f>(M8*P8)/O8</f>
        <v>1.7828461291358817</v>
      </c>
      <c r="O8" s="215">
        <f>D8</f>
        <v>6226</v>
      </c>
      <c r="P8" s="215">
        <f>L8</f>
        <v>111</v>
      </c>
    </row>
    <row r="9" spans="1:16" s="4" customFormat="1" ht="16.5" thickBot="1">
      <c r="A9" s="131" t="s">
        <v>12</v>
      </c>
      <c r="B9" s="161">
        <f>SUM(B5:B8)</f>
        <v>26747</v>
      </c>
      <c r="C9" s="130">
        <f>SUM(C5:C8)</f>
        <v>27061</v>
      </c>
      <c r="D9" s="130">
        <f>SUM(D5:D8)</f>
        <v>27026</v>
      </c>
      <c r="E9" s="130">
        <f>SUM(E5:E8)</f>
        <v>26958</v>
      </c>
      <c r="F9" s="130">
        <f>SUM(F5:F8)</f>
        <v>27072</v>
      </c>
      <c r="G9" s="39">
        <f>(+F9-E9)/E9</f>
        <v>0.0042288003561095034</v>
      </c>
      <c r="I9" s="273"/>
      <c r="L9" s="215">
        <f>D9-F9</f>
        <v>-46</v>
      </c>
      <c r="M9" s="214">
        <v>100</v>
      </c>
      <c r="N9" s="217">
        <f>(M9*P9)/O9</f>
        <v>-0.17020646784577814</v>
      </c>
      <c r="O9" s="215">
        <f>D9</f>
        <v>27026</v>
      </c>
      <c r="P9" s="215">
        <f>L9</f>
        <v>-46</v>
      </c>
    </row>
    <row r="37" spans="1:9" s="20" customFormat="1" ht="11.25">
      <c r="A37" s="40" t="s">
        <v>80</v>
      </c>
      <c r="I37" s="268"/>
    </row>
  </sheetData>
  <sheetProtection selectLockedCells="1" selectUnlockedCells="1"/>
  <mergeCells count="1">
    <mergeCell ref="A1:G1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H1">
      <selection activeCell="R18" sqref="R18"/>
    </sheetView>
  </sheetViews>
  <sheetFormatPr defaultColWidth="9.140625" defaultRowHeight="12.75"/>
  <cols>
    <col min="1" max="1" width="16.421875" style="1" customWidth="1"/>
    <col min="2" max="2" width="12.7109375" style="1" customWidth="1"/>
    <col min="3" max="10" width="13.28125" style="1" customWidth="1"/>
    <col min="11" max="11" width="15.421875" style="1" customWidth="1"/>
    <col min="12" max="12" width="12.28125" style="1" customWidth="1"/>
    <col min="13" max="13" width="4.57421875" style="1" customWidth="1"/>
    <col min="14" max="14" width="17.421875" style="1" customWidth="1"/>
    <col min="15" max="16384" width="9.140625" style="1" customWidth="1"/>
  </cols>
  <sheetData>
    <row r="1" spans="1:14" ht="18">
      <c r="A1" s="319" t="s">
        <v>38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0" ht="12.75" customHeight="1" thickBot="1">
      <c r="A2" s="41"/>
      <c r="B2" s="41"/>
      <c r="G2" s="42"/>
      <c r="H2" s="42"/>
      <c r="I2" s="60"/>
      <c r="J2" s="60"/>
    </row>
    <row r="3" spans="1:20" ht="16.5" thickBot="1">
      <c r="A3" s="320"/>
      <c r="B3" s="320"/>
      <c r="C3" s="321" t="s">
        <v>4</v>
      </c>
      <c r="D3" s="321"/>
      <c r="E3" s="322" t="s">
        <v>5</v>
      </c>
      <c r="F3" s="322"/>
      <c r="G3" s="322" t="s">
        <v>62</v>
      </c>
      <c r="H3" s="322"/>
      <c r="I3" s="322" t="s">
        <v>73</v>
      </c>
      <c r="J3" s="322"/>
      <c r="K3" s="322" t="s">
        <v>78</v>
      </c>
      <c r="L3" s="322"/>
      <c r="M3" s="44"/>
      <c r="N3" s="44" t="s">
        <v>39</v>
      </c>
      <c r="P3" s="274"/>
      <c r="Q3" s="275"/>
      <c r="R3" s="256"/>
      <c r="S3" s="256"/>
      <c r="T3" s="256"/>
    </row>
    <row r="4" spans="1:20" ht="6.75" customHeight="1">
      <c r="A4" s="43"/>
      <c r="B4" s="43"/>
      <c r="C4" s="158"/>
      <c r="D4" s="158"/>
      <c r="E4" s="45"/>
      <c r="G4" s="45"/>
      <c r="I4" s="45"/>
      <c r="K4" s="45"/>
      <c r="P4" s="256"/>
      <c r="Q4" s="256"/>
      <c r="R4" s="256"/>
      <c r="S4" s="256"/>
      <c r="T4" s="256"/>
    </row>
    <row r="5" spans="1:20" ht="12.75" customHeight="1">
      <c r="A5" s="324" t="s">
        <v>7</v>
      </c>
      <c r="B5" s="46" t="s">
        <v>40</v>
      </c>
      <c r="C5" s="162">
        <v>13814</v>
      </c>
      <c r="D5" s="163">
        <f>+C5/C7</f>
        <v>0.855779952917854</v>
      </c>
      <c r="E5" s="47">
        <v>13495</v>
      </c>
      <c r="F5" s="48">
        <f>+E5/E7</f>
        <v>0.8552506495975664</v>
      </c>
      <c r="G5" s="47">
        <v>13218</v>
      </c>
      <c r="H5" s="48">
        <f>+G5/G7</f>
        <v>0.858813592359171</v>
      </c>
      <c r="I5" s="47">
        <v>12882</v>
      </c>
      <c r="J5" s="48">
        <f>+I5/I7</f>
        <v>0.8570288071319273</v>
      </c>
      <c r="K5" s="47">
        <v>12382</v>
      </c>
      <c r="L5" s="48">
        <f>K5/(K5+K6)</f>
        <v>0.8581329267447502</v>
      </c>
      <c r="M5" s="149"/>
      <c r="N5" s="49">
        <f>+(K5-I5)/I5</f>
        <v>-0.03881384878124515</v>
      </c>
      <c r="P5" s="276"/>
      <c r="Q5" s="256"/>
      <c r="R5" s="277"/>
      <c r="S5" s="276"/>
      <c r="T5" s="276"/>
    </row>
    <row r="6" spans="1:20" ht="12.75">
      <c r="A6" s="324"/>
      <c r="B6" s="50" t="s">
        <v>41</v>
      </c>
      <c r="C6" s="164">
        <v>2328</v>
      </c>
      <c r="D6" s="165">
        <f>+C6/C7</f>
        <v>0.14422004708214595</v>
      </c>
      <c r="E6" s="51">
        <v>2284</v>
      </c>
      <c r="F6" s="52">
        <f>+E6/E7</f>
        <v>0.1447493504024336</v>
      </c>
      <c r="G6" s="51">
        <v>2173</v>
      </c>
      <c r="H6" s="52">
        <f>+G6/G7</f>
        <v>0.14118640764082904</v>
      </c>
      <c r="I6" s="148">
        <v>2149</v>
      </c>
      <c r="J6" s="52">
        <f>+I6/I7</f>
        <v>0.14297119286807264</v>
      </c>
      <c r="K6" s="148">
        <v>2047</v>
      </c>
      <c r="L6" s="48">
        <f>K6/(K6+K5)</f>
        <v>0.14186707325524983</v>
      </c>
      <c r="M6" s="52"/>
      <c r="N6" s="49">
        <f>+(K6-I6)/I6</f>
        <v>-0.04746393671475105</v>
      </c>
      <c r="P6" s="276"/>
      <c r="Q6" s="256"/>
      <c r="R6" s="277"/>
      <c r="S6" s="276"/>
      <c r="T6" s="276"/>
    </row>
    <row r="7" spans="1:20" ht="12.75" hidden="1">
      <c r="A7" s="54"/>
      <c r="B7" s="50" t="s">
        <v>12</v>
      </c>
      <c r="C7" s="166">
        <f>SUM(C5:C6)</f>
        <v>16142</v>
      </c>
      <c r="D7" s="167">
        <f>+C7/C7</f>
        <v>1</v>
      </c>
      <c r="E7" s="56">
        <f>SUM(E5:E6)</f>
        <v>15779</v>
      </c>
      <c r="F7" s="55">
        <f>+E7/E7</f>
        <v>1</v>
      </c>
      <c r="G7" s="56">
        <f>SUM(G5:G6)</f>
        <v>15391</v>
      </c>
      <c r="H7" s="55">
        <f>SUM(H5:H6)</f>
        <v>1</v>
      </c>
      <c r="I7" s="56">
        <f>SUM(I5:I6)</f>
        <v>15031</v>
      </c>
      <c r="J7" s="55">
        <f>SUM(J5:J6)</f>
        <v>1</v>
      </c>
      <c r="K7" s="56"/>
      <c r="L7" s="55"/>
      <c r="M7" s="55"/>
      <c r="N7" s="57">
        <f>+(G7-E7)/E7</f>
        <v>-0.024589644464161228</v>
      </c>
      <c r="P7" s="276"/>
      <c r="Q7" s="256"/>
      <c r="R7" s="277"/>
      <c r="S7" s="276"/>
      <c r="T7" s="276"/>
    </row>
    <row r="8" spans="1:20" ht="6.75" customHeight="1">
      <c r="A8" s="58"/>
      <c r="B8" s="59"/>
      <c r="C8" s="168"/>
      <c r="D8" s="168"/>
      <c r="E8" s="59"/>
      <c r="F8" s="59"/>
      <c r="G8" s="59"/>
      <c r="H8" s="59"/>
      <c r="I8" s="59"/>
      <c r="J8" s="59"/>
      <c r="K8" s="59"/>
      <c r="L8" s="59"/>
      <c r="M8" s="60"/>
      <c r="N8" s="60"/>
      <c r="P8" s="276"/>
      <c r="Q8" s="256"/>
      <c r="R8" s="277"/>
      <c r="S8" s="276"/>
      <c r="T8" s="276"/>
    </row>
    <row r="9" spans="1:20" ht="11.25" customHeight="1">
      <c r="A9" s="324" t="s">
        <v>8</v>
      </c>
      <c r="B9" s="46" t="s">
        <v>40</v>
      </c>
      <c r="C9" s="162">
        <v>23492</v>
      </c>
      <c r="D9" s="163">
        <f>+C9/C11</f>
        <v>0.8658729866204711</v>
      </c>
      <c r="E9" s="47">
        <v>23225</v>
      </c>
      <c r="F9" s="48">
        <f>+E9/E11</f>
        <v>0.862869668598603</v>
      </c>
      <c r="G9" s="47">
        <v>23377</v>
      </c>
      <c r="H9" s="48">
        <f>+G9/G11</f>
        <v>0.8622699273357678</v>
      </c>
      <c r="I9" s="47">
        <v>23345</v>
      </c>
      <c r="J9" s="48">
        <f>+I9/I11</f>
        <v>0.8653026427962489</v>
      </c>
      <c r="K9" s="47">
        <v>23256</v>
      </c>
      <c r="L9" s="48">
        <f>K9/(K9+K10)</f>
        <v>0.8667909057025718</v>
      </c>
      <c r="M9" s="149"/>
      <c r="N9" s="49">
        <f>+(K9-I9)/I9</f>
        <v>-0.0038123795245234527</v>
      </c>
      <c r="P9" s="276"/>
      <c r="Q9" s="256"/>
      <c r="R9" s="277"/>
      <c r="S9" s="276"/>
      <c r="T9" s="276"/>
    </row>
    <row r="10" spans="1:20" ht="11.25" customHeight="1">
      <c r="A10" s="324"/>
      <c r="B10" s="50" t="s">
        <v>41</v>
      </c>
      <c r="C10" s="164">
        <v>3639</v>
      </c>
      <c r="D10" s="165">
        <f>+C10/C11</f>
        <v>0.13412701337952895</v>
      </c>
      <c r="E10" s="51">
        <v>3691</v>
      </c>
      <c r="F10" s="52">
        <f>+E10/E11</f>
        <v>0.13713033140139694</v>
      </c>
      <c r="G10" s="51">
        <v>3734</v>
      </c>
      <c r="H10" s="52">
        <f>+G10/G11</f>
        <v>0.13773007266423223</v>
      </c>
      <c r="I10" s="51">
        <v>3634</v>
      </c>
      <c r="J10" s="52">
        <f>+I10/I11</f>
        <v>0.13469735720375106</v>
      </c>
      <c r="K10" s="51">
        <v>3574</v>
      </c>
      <c r="L10" s="52">
        <f>K10/(K10+K9)</f>
        <v>0.13320909429742825</v>
      </c>
      <c r="M10" s="150"/>
      <c r="N10" s="49">
        <f>+(K10-I10)/I10</f>
        <v>-0.01651073197578426</v>
      </c>
      <c r="P10" s="276"/>
      <c r="Q10" s="256"/>
      <c r="R10" s="277"/>
      <c r="S10" s="276"/>
      <c r="T10" s="276"/>
    </row>
    <row r="11" spans="1:20" ht="12.75" customHeight="1" hidden="1">
      <c r="A11" s="61"/>
      <c r="B11" s="50" t="s">
        <v>12</v>
      </c>
      <c r="C11" s="169">
        <f>SUM(C9:C10)</f>
        <v>27131</v>
      </c>
      <c r="D11" s="170">
        <f>+C11/C11</f>
        <v>1</v>
      </c>
      <c r="E11" s="62">
        <f>SUM(E9:E10)</f>
        <v>26916</v>
      </c>
      <c r="F11" s="63">
        <f>+E11/E11</f>
        <v>1</v>
      </c>
      <c r="G11" s="62">
        <f>SUM(G9:G10)</f>
        <v>27111</v>
      </c>
      <c r="H11" s="63">
        <f>+G11/G11</f>
        <v>1</v>
      </c>
      <c r="I11" s="62">
        <f>SUM(I9:I10)</f>
        <v>26979</v>
      </c>
      <c r="J11" s="63">
        <f>+I11/I11</f>
        <v>1</v>
      </c>
      <c r="K11" s="62"/>
      <c r="L11" s="63"/>
      <c r="M11" s="63"/>
      <c r="N11" s="64">
        <f>+(G11-E11)/E11</f>
        <v>0.0072447614801605</v>
      </c>
      <c r="P11" s="276"/>
      <c r="Q11" s="256"/>
      <c r="R11" s="277"/>
      <c r="S11" s="276"/>
      <c r="T11" s="276"/>
    </row>
    <row r="12" spans="1:20" ht="6.75" customHeight="1">
      <c r="A12" s="65"/>
      <c r="B12" s="12"/>
      <c r="C12" s="171"/>
      <c r="D12" s="172"/>
      <c r="E12" s="66"/>
      <c r="F12" s="67"/>
      <c r="G12" s="66"/>
      <c r="H12" s="67"/>
      <c r="I12" s="66"/>
      <c r="J12" s="67"/>
      <c r="K12" s="66"/>
      <c r="L12" s="67"/>
      <c r="M12" s="67"/>
      <c r="N12" s="49"/>
      <c r="P12" s="276"/>
      <c r="Q12" s="256"/>
      <c r="R12" s="277"/>
      <c r="S12" s="276"/>
      <c r="T12" s="276"/>
    </row>
    <row r="13" spans="1:20" ht="12.75" customHeight="1">
      <c r="A13" s="324" t="s">
        <v>42</v>
      </c>
      <c r="B13" s="46" t="s">
        <v>40</v>
      </c>
      <c r="C13" s="162">
        <v>14653</v>
      </c>
      <c r="D13" s="163">
        <f>+C13/C15</f>
        <v>0.8808006732387593</v>
      </c>
      <c r="E13" s="47">
        <v>14839</v>
      </c>
      <c r="F13" s="48">
        <f>+E13/E15</f>
        <v>0.8842211893695626</v>
      </c>
      <c r="G13" s="47">
        <v>14794</v>
      </c>
      <c r="H13" s="48">
        <f>+G13/G15</f>
        <v>0.8852851415235473</v>
      </c>
      <c r="I13" s="47">
        <v>14742</v>
      </c>
      <c r="J13" s="48">
        <f>+I13/I15</f>
        <v>0.8813822790864523</v>
      </c>
      <c r="K13" s="47">
        <v>14435</v>
      </c>
      <c r="L13" s="48">
        <f>K13/(K13+K14)</f>
        <v>0.8773475961830669</v>
      </c>
      <c r="M13" s="149"/>
      <c r="N13" s="49">
        <f>+(K13-I13)/I13</f>
        <v>-0.02082485415818749</v>
      </c>
      <c r="P13" s="276"/>
      <c r="Q13" s="256"/>
      <c r="R13" s="277"/>
      <c r="S13" s="276"/>
      <c r="T13" s="276"/>
    </row>
    <row r="14" spans="1:20" ht="12.75">
      <c r="A14" s="324"/>
      <c r="B14" s="50" t="s">
        <v>41</v>
      </c>
      <c r="C14" s="164">
        <v>1983</v>
      </c>
      <c r="D14" s="165">
        <f>+C14/C15</f>
        <v>0.11919932676124068</v>
      </c>
      <c r="E14" s="51">
        <v>1943</v>
      </c>
      <c r="F14" s="52">
        <f>+E14/E15</f>
        <v>0.11577881063043738</v>
      </c>
      <c r="G14" s="51">
        <v>1917</v>
      </c>
      <c r="H14" s="52">
        <f>+G14/G15</f>
        <v>0.11471485847645263</v>
      </c>
      <c r="I14" s="51">
        <v>1984</v>
      </c>
      <c r="J14" s="52">
        <f>+I14/I15</f>
        <v>0.11861772091354778</v>
      </c>
      <c r="K14" s="51">
        <v>2018</v>
      </c>
      <c r="L14" s="52">
        <f>K14/(K14+K13)</f>
        <v>0.12265240381693308</v>
      </c>
      <c r="M14" s="150"/>
      <c r="N14" s="49">
        <f>+(K14-I14)/I14</f>
        <v>0.017137096774193547</v>
      </c>
      <c r="P14" s="276"/>
      <c r="Q14" s="256"/>
      <c r="R14" s="277"/>
      <c r="S14" s="276"/>
      <c r="T14" s="276"/>
    </row>
    <row r="15" spans="1:20" ht="9.75" customHeight="1" hidden="1">
      <c r="A15" s="61"/>
      <c r="B15" s="50" t="s">
        <v>12</v>
      </c>
      <c r="C15" s="173">
        <f>SUM(C13:C14)</f>
        <v>16636</v>
      </c>
      <c r="D15" s="170">
        <f>+C15/C15</f>
        <v>1</v>
      </c>
      <c r="E15" s="68">
        <f>SUM(E13:E14)</f>
        <v>16782</v>
      </c>
      <c r="F15" s="63">
        <f>+E15/E15</f>
        <v>1</v>
      </c>
      <c r="G15" s="68">
        <f>SUM(G13:G14)</f>
        <v>16711</v>
      </c>
      <c r="H15" s="63">
        <f>+G15/G15</f>
        <v>1</v>
      </c>
      <c r="I15" s="68">
        <f>SUM(I13:I14)</f>
        <v>16726</v>
      </c>
      <c r="J15" s="63">
        <f>+I15/I15</f>
        <v>1</v>
      </c>
      <c r="K15" s="68"/>
      <c r="L15" s="63"/>
      <c r="M15" s="63"/>
      <c r="N15" s="64">
        <f>+(G15-E15)/E15</f>
        <v>-0.0042307233941127394</v>
      </c>
      <c r="P15" s="276"/>
      <c r="Q15" s="256"/>
      <c r="R15" s="277"/>
      <c r="S15" s="276"/>
      <c r="T15" s="276"/>
    </row>
    <row r="16" spans="1:20" ht="6.75" customHeight="1">
      <c r="A16" s="65"/>
      <c r="B16" s="23"/>
      <c r="C16" s="174"/>
      <c r="D16" s="175"/>
      <c r="E16" s="69"/>
      <c r="F16" s="70"/>
      <c r="G16" s="69"/>
      <c r="H16" s="70"/>
      <c r="I16" s="69"/>
      <c r="J16" s="70"/>
      <c r="K16" s="69"/>
      <c r="L16" s="70"/>
      <c r="M16" s="70"/>
      <c r="N16" s="49"/>
      <c r="P16" s="276"/>
      <c r="Q16" s="256"/>
      <c r="R16" s="277"/>
      <c r="S16" s="276"/>
      <c r="T16" s="276"/>
    </row>
    <row r="17" spans="1:20" ht="12.75" customHeight="1">
      <c r="A17" s="324" t="s">
        <v>43</v>
      </c>
      <c r="B17" s="46" t="s">
        <v>40</v>
      </c>
      <c r="C17" s="162">
        <v>19163</v>
      </c>
      <c r="D17" s="163">
        <f>+C17/C19</f>
        <v>0.927855517358253</v>
      </c>
      <c r="E17" s="47">
        <v>19258</v>
      </c>
      <c r="F17" s="48">
        <f>+E17/E19</f>
        <v>0.9273812963498026</v>
      </c>
      <c r="G17" s="47">
        <v>19364</v>
      </c>
      <c r="H17" s="48">
        <f>+G17/G19</f>
        <v>0.9309615384615385</v>
      </c>
      <c r="I17" s="47">
        <v>19327</v>
      </c>
      <c r="J17" s="48">
        <f>+I17/I19</f>
        <v>0.9311524378492966</v>
      </c>
      <c r="K17" s="47">
        <v>19587</v>
      </c>
      <c r="L17" s="48">
        <f>K17/(K17+K18)</f>
        <v>0.9346280479076203</v>
      </c>
      <c r="M17" s="149"/>
      <c r="N17" s="49">
        <f>+(K17-I17)/I17</f>
        <v>0.013452682775391939</v>
      </c>
      <c r="P17" s="276"/>
      <c r="Q17" s="256"/>
      <c r="R17" s="277"/>
      <c r="S17" s="276"/>
      <c r="T17" s="276"/>
    </row>
    <row r="18" spans="1:20" ht="12.75">
      <c r="A18" s="324"/>
      <c r="B18" s="50" t="s">
        <v>41</v>
      </c>
      <c r="C18" s="164">
        <v>1490</v>
      </c>
      <c r="D18" s="165">
        <f>+C18/C19</f>
        <v>0.07214448264174696</v>
      </c>
      <c r="E18" s="51">
        <v>1508</v>
      </c>
      <c r="F18" s="52">
        <f>+E18/E19</f>
        <v>0.07261870365019744</v>
      </c>
      <c r="G18" s="51">
        <v>1436</v>
      </c>
      <c r="H18" s="52">
        <f>+G18/G19</f>
        <v>0.06903846153846153</v>
      </c>
      <c r="I18" s="51">
        <v>1429</v>
      </c>
      <c r="J18" s="52">
        <f>+I18/I19</f>
        <v>0.06884756215070341</v>
      </c>
      <c r="K18" s="51">
        <v>1370</v>
      </c>
      <c r="L18" s="52">
        <f>(K18/(K18+K17))</f>
        <v>0.06537195209237963</v>
      </c>
      <c r="M18" s="150"/>
      <c r="N18" s="49">
        <f>+(K18-I18)/I18</f>
        <v>-0.041287613715885234</v>
      </c>
      <c r="P18" s="276"/>
      <c r="Q18" s="256"/>
      <c r="R18" s="277"/>
      <c r="S18" s="276"/>
      <c r="T18" s="276"/>
    </row>
    <row r="19" spans="1:20" ht="12.75" hidden="1">
      <c r="A19" s="61"/>
      <c r="B19" s="50" t="s">
        <v>12</v>
      </c>
      <c r="C19" s="173">
        <f>SUM(C17:C18)</f>
        <v>20653</v>
      </c>
      <c r="D19" s="170">
        <f>+C19/C19</f>
        <v>1</v>
      </c>
      <c r="E19" s="68">
        <f>SUM(E17:E18)</f>
        <v>20766</v>
      </c>
      <c r="F19" s="63">
        <f>+E19/E19</f>
        <v>1</v>
      </c>
      <c r="G19" s="68">
        <f>SUM(G17:G18)</f>
        <v>20800</v>
      </c>
      <c r="H19" s="63">
        <f>+G19/G19</f>
        <v>1</v>
      </c>
      <c r="I19" s="68">
        <f>SUM(I17:I18)</f>
        <v>20756</v>
      </c>
      <c r="J19" s="63">
        <f>+I19/I19</f>
        <v>1</v>
      </c>
      <c r="K19" s="68"/>
      <c r="L19" s="63"/>
      <c r="M19" s="63"/>
      <c r="N19" s="64">
        <f>+(G19-E19)/E19</f>
        <v>0.0016372917268612155</v>
      </c>
      <c r="P19" s="276"/>
      <c r="Q19" s="256"/>
      <c r="R19" s="277"/>
      <c r="S19" s="276"/>
      <c r="T19" s="276"/>
    </row>
    <row r="20" spans="1:20" ht="6.75" customHeight="1">
      <c r="A20" s="54"/>
      <c r="B20" s="71"/>
      <c r="C20" s="176"/>
      <c r="D20" s="177"/>
      <c r="E20" s="72"/>
      <c r="F20" s="73"/>
      <c r="G20" s="72"/>
      <c r="H20" s="73"/>
      <c r="I20" s="72"/>
      <c r="J20" s="73"/>
      <c r="K20" s="72"/>
      <c r="L20" s="73"/>
      <c r="M20" s="74"/>
      <c r="N20" s="75"/>
      <c r="P20" s="276"/>
      <c r="Q20" s="256"/>
      <c r="R20" s="277"/>
      <c r="S20" s="276"/>
      <c r="T20" s="276"/>
    </row>
    <row r="21" spans="1:20" ht="12.75" customHeight="1">
      <c r="A21" s="324" t="s">
        <v>44</v>
      </c>
      <c r="B21" s="46" t="s">
        <v>40</v>
      </c>
      <c r="C21" s="162">
        <v>5018</v>
      </c>
      <c r="D21" s="163">
        <f>+C21/C23</f>
        <v>0.823432884804726</v>
      </c>
      <c r="E21" s="47">
        <v>5220</v>
      </c>
      <c r="F21" s="48">
        <f>+E21/E23</f>
        <v>0.82922954725973</v>
      </c>
      <c r="G21" s="47">
        <v>5196</v>
      </c>
      <c r="H21" s="48">
        <f>+G21/G23</f>
        <v>0.8345647285576614</v>
      </c>
      <c r="I21" s="47">
        <v>5238</v>
      </c>
      <c r="J21" s="48">
        <f>+I21/I23</f>
        <v>0.8445662689455015</v>
      </c>
      <c r="K21" s="47">
        <v>5155</v>
      </c>
      <c r="L21" s="48">
        <f>(K21/(K21+K22))</f>
        <v>0.8430089942763695</v>
      </c>
      <c r="M21" s="151"/>
      <c r="N21" s="49">
        <f>+(K21-I21)/I21</f>
        <v>-0.01584574264986636</v>
      </c>
      <c r="P21" s="276"/>
      <c r="Q21" s="256"/>
      <c r="R21" s="277"/>
      <c r="S21" s="276"/>
      <c r="T21" s="276"/>
    </row>
    <row r="22" spans="1:20" ht="12.75">
      <c r="A22" s="324"/>
      <c r="B22" s="50" t="s">
        <v>41</v>
      </c>
      <c r="C22" s="164">
        <v>1076</v>
      </c>
      <c r="D22" s="165">
        <f>+C22/C23</f>
        <v>0.17656711519527404</v>
      </c>
      <c r="E22" s="51">
        <v>1075</v>
      </c>
      <c r="F22" s="52">
        <f>+E22/E23</f>
        <v>0.17077045274027006</v>
      </c>
      <c r="G22" s="51">
        <v>1030</v>
      </c>
      <c r="H22" s="52">
        <f>+G22/G23</f>
        <v>0.16543527144233858</v>
      </c>
      <c r="I22" s="51">
        <v>964</v>
      </c>
      <c r="J22" s="52">
        <f>+I22/I23</f>
        <v>0.15543373105449854</v>
      </c>
      <c r="K22" s="51">
        <v>960</v>
      </c>
      <c r="L22" s="52">
        <f>K22/(K22+K21)</f>
        <v>0.15699100572363042</v>
      </c>
      <c r="M22" s="152"/>
      <c r="N22" s="49">
        <f>+(K22-I22)/I22</f>
        <v>-0.004149377593360996</v>
      </c>
      <c r="P22" s="276"/>
      <c r="Q22" s="256"/>
      <c r="R22" s="277"/>
      <c r="S22" s="276"/>
      <c r="T22" s="276"/>
    </row>
    <row r="23" spans="1:20" ht="12.75" hidden="1">
      <c r="A23" s="61"/>
      <c r="B23" s="50" t="s">
        <v>12</v>
      </c>
      <c r="C23" s="178">
        <f>SUM(C21:C22)</f>
        <v>6094</v>
      </c>
      <c r="D23" s="170">
        <f>+C23/C23</f>
        <v>1</v>
      </c>
      <c r="E23" s="68">
        <f>SUM(E21:E22)</f>
        <v>6295</v>
      </c>
      <c r="F23" s="63">
        <f>+E23/E23</f>
        <v>1</v>
      </c>
      <c r="G23" s="68">
        <f>SUM(G21:G22)</f>
        <v>6226</v>
      </c>
      <c r="H23" s="63">
        <f>+G23/G23</f>
        <v>1</v>
      </c>
      <c r="I23" s="68">
        <f>SUM(I21:I22)</f>
        <v>6202</v>
      </c>
      <c r="J23" s="63">
        <f>+I23/I23</f>
        <v>1</v>
      </c>
      <c r="K23" s="68"/>
      <c r="L23" s="63"/>
      <c r="M23" s="63"/>
      <c r="N23" s="64">
        <f>+(G23-E23)/E23</f>
        <v>-0.01096108022239873</v>
      </c>
      <c r="P23" s="276"/>
      <c r="Q23" s="256"/>
      <c r="R23" s="277"/>
      <c r="S23" s="276"/>
      <c r="T23" s="276"/>
    </row>
    <row r="24" spans="1:20" ht="6.75" customHeight="1">
      <c r="A24" s="54"/>
      <c r="B24" s="71"/>
      <c r="C24" s="179"/>
      <c r="D24" s="172"/>
      <c r="E24" s="77"/>
      <c r="F24" s="67"/>
      <c r="G24" s="77"/>
      <c r="H24" s="67"/>
      <c r="I24" s="77"/>
      <c r="J24" s="67"/>
      <c r="K24" s="77"/>
      <c r="L24" s="67"/>
      <c r="M24" s="67"/>
      <c r="N24" s="49"/>
      <c r="P24" s="276"/>
      <c r="Q24" s="256"/>
      <c r="R24" s="277"/>
      <c r="S24" s="276"/>
      <c r="T24" s="276"/>
    </row>
    <row r="25" spans="1:20" ht="12.75" customHeight="1">
      <c r="A25" s="324" t="s">
        <v>12</v>
      </c>
      <c r="B25" s="46" t="s">
        <v>40</v>
      </c>
      <c r="C25" s="180">
        <f>+C5+C9+C13+C17+C21</f>
        <v>76140</v>
      </c>
      <c r="D25" s="181">
        <f>+C25/C27</f>
        <v>0.8786466026587888</v>
      </c>
      <c r="E25" s="78">
        <f>+E5+E9+E13+E17+E21</f>
        <v>76037</v>
      </c>
      <c r="F25" s="79">
        <f>+E25/E27</f>
        <v>0.8786544639349188</v>
      </c>
      <c r="G25" s="78">
        <f>+G5+G9+G13+G17+G21</f>
        <v>75949</v>
      </c>
      <c r="H25" s="79">
        <f>+G25/G27</f>
        <v>0.8806804346061526</v>
      </c>
      <c r="I25" s="78">
        <f>+I5+I9+I13+I17+I21</f>
        <v>75534</v>
      </c>
      <c r="J25" s="79">
        <f>+I25/I28</f>
        <v>0.8814386071370224</v>
      </c>
      <c r="K25" s="78">
        <f>K9+K13+K17+K21+K5</f>
        <v>74815</v>
      </c>
      <c r="L25" s="79">
        <f>K25/(K25+K26)</f>
        <v>0.8824188526137007</v>
      </c>
      <c r="M25" s="153"/>
      <c r="N25" s="49">
        <f>+(K25-I25)/I25</f>
        <v>-0.009518892154526438</v>
      </c>
      <c r="P25" s="276"/>
      <c r="Q25" s="256"/>
      <c r="R25" s="277"/>
      <c r="S25" s="276"/>
      <c r="T25" s="276"/>
    </row>
    <row r="26" spans="1:20" ht="15.75" customHeight="1">
      <c r="A26" s="324"/>
      <c r="B26" s="50" t="s">
        <v>41</v>
      </c>
      <c r="C26" s="178">
        <f>+C6+C10+C14+C18+C22</f>
        <v>10516</v>
      </c>
      <c r="D26" s="170">
        <f>+C26/C27</f>
        <v>0.12135339734121123</v>
      </c>
      <c r="E26" s="76">
        <f>+E6+E10+E14+E18+E22</f>
        <v>10501</v>
      </c>
      <c r="F26" s="63">
        <f>+E26/E27</f>
        <v>0.12134553606508124</v>
      </c>
      <c r="G26" s="76">
        <f>+G6+G10+G14+G18+G22</f>
        <v>10290</v>
      </c>
      <c r="H26" s="63">
        <f>+G26/G27</f>
        <v>0.11931956539384733</v>
      </c>
      <c r="I26" s="76">
        <f>+I6+I10+I14+I18+I22</f>
        <v>10160</v>
      </c>
      <c r="J26" s="63">
        <f>+I26/I28</f>
        <v>0.11856139286297757</v>
      </c>
      <c r="K26" s="76">
        <f>K22+K18+K14+K10+K6</f>
        <v>9969</v>
      </c>
      <c r="L26" s="63">
        <f>K26/(K26+K25)</f>
        <v>0.1175811473862993</v>
      </c>
      <c r="M26" s="154"/>
      <c r="N26" s="49">
        <f>+(K26-I26)/I26</f>
        <v>-0.018799212598425197</v>
      </c>
      <c r="P26" s="276"/>
      <c r="Q26" s="256"/>
      <c r="R26" s="277"/>
      <c r="S26" s="276"/>
      <c r="T26" s="276"/>
    </row>
    <row r="27" spans="1:20" ht="12.75" hidden="1">
      <c r="A27" s="80"/>
      <c r="B27" s="46" t="s">
        <v>12</v>
      </c>
      <c r="C27" s="182">
        <f>SUM(C25:C26)</f>
        <v>86656</v>
      </c>
      <c r="D27" s="163">
        <f>+C27/C27</f>
        <v>1</v>
      </c>
      <c r="E27" s="81">
        <f>SUM(E25:E26)</f>
        <v>86538</v>
      </c>
      <c r="F27" s="48">
        <f>+E27/E27</f>
        <v>1</v>
      </c>
      <c r="G27" s="47">
        <f>SUM(G25:G26)</f>
        <v>86239</v>
      </c>
      <c r="H27" s="48">
        <f>+G27/G27</f>
        <v>1</v>
      </c>
      <c r="P27" s="109"/>
      <c r="Q27" s="109"/>
      <c r="R27" s="109"/>
      <c r="S27" s="109"/>
      <c r="T27" s="109"/>
    </row>
    <row r="28" spans="1:20" ht="11.25" customHeight="1">
      <c r="A28" s="82"/>
      <c r="B28" s="71"/>
      <c r="C28" s="183">
        <f aca="true" t="shared" si="0" ref="C28:J28">SUM(C25:C26)</f>
        <v>86656</v>
      </c>
      <c r="D28" s="184">
        <f t="shared" si="0"/>
        <v>1</v>
      </c>
      <c r="E28" s="155">
        <f t="shared" si="0"/>
        <v>86538</v>
      </c>
      <c r="F28" s="156">
        <f t="shared" si="0"/>
        <v>1</v>
      </c>
      <c r="G28" s="155">
        <f t="shared" si="0"/>
        <v>86239</v>
      </c>
      <c r="H28" s="156">
        <f t="shared" si="0"/>
        <v>1</v>
      </c>
      <c r="I28" s="155">
        <f t="shared" si="0"/>
        <v>85694</v>
      </c>
      <c r="J28" s="156">
        <f t="shared" si="0"/>
        <v>1</v>
      </c>
      <c r="K28" s="155">
        <f>K26+K25</f>
        <v>84784</v>
      </c>
      <c r="L28" s="156">
        <f>(L25+L26)</f>
        <v>1</v>
      </c>
      <c r="P28" s="109"/>
      <c r="Q28" s="109"/>
      <c r="R28" s="109"/>
      <c r="S28" s="109"/>
      <c r="T28" s="109"/>
    </row>
    <row r="29" spans="8:20" ht="12.75">
      <c r="H29" s="15"/>
      <c r="I29" s="15"/>
      <c r="J29" s="15"/>
      <c r="P29" s="109"/>
      <c r="Q29" s="109"/>
      <c r="R29" s="109"/>
      <c r="S29" s="109"/>
      <c r="T29" s="109"/>
    </row>
    <row r="30" spans="1:20" ht="12.75">
      <c r="A30" s="83"/>
      <c r="P30" s="109"/>
      <c r="Q30" s="109"/>
      <c r="R30" s="109"/>
      <c r="S30" s="109"/>
      <c r="T30" s="109"/>
    </row>
    <row r="31" spans="1:5" ht="10.5" customHeight="1">
      <c r="A31" s="320"/>
      <c r="B31" s="320"/>
      <c r="C31" s="43"/>
      <c r="D31" s="60"/>
      <c r="E31" s="60"/>
    </row>
    <row r="32" spans="1:5" ht="10.5" customHeight="1">
      <c r="A32" s="43"/>
      <c r="B32" s="43"/>
      <c r="C32" s="71"/>
      <c r="D32" s="71"/>
      <c r="E32" s="60"/>
    </row>
    <row r="33" spans="1:17" ht="10.5" customHeight="1">
      <c r="A33" s="323"/>
      <c r="B33" s="87"/>
      <c r="C33" s="25"/>
      <c r="D33" s="25"/>
      <c r="E33" s="60"/>
      <c r="Q33" s="15"/>
    </row>
    <row r="34" spans="1:5" ht="10.5" customHeight="1">
      <c r="A34" s="323"/>
      <c r="B34" s="87"/>
      <c r="C34" s="25"/>
      <c r="D34" s="25"/>
      <c r="E34" s="60"/>
    </row>
    <row r="35" spans="1:5" ht="10.5" customHeight="1">
      <c r="A35" s="323"/>
      <c r="B35" s="87"/>
      <c r="C35" s="56"/>
      <c r="D35" s="56"/>
      <c r="E35" s="60"/>
    </row>
    <row r="36" spans="1:5" ht="10.5" customHeight="1">
      <c r="A36" s="84"/>
      <c r="B36" s="87"/>
      <c r="C36" s="56"/>
      <c r="D36" s="56"/>
      <c r="E36" s="60"/>
    </row>
    <row r="37" spans="1:5" ht="10.5" customHeight="1">
      <c r="A37" s="323"/>
      <c r="B37" s="87"/>
      <c r="C37" s="25"/>
      <c r="D37" s="25"/>
      <c r="E37" s="60"/>
    </row>
    <row r="38" spans="1:5" ht="10.5" customHeight="1">
      <c r="A38" s="323"/>
      <c r="B38" s="87"/>
      <c r="C38" s="25"/>
      <c r="D38" s="25"/>
      <c r="E38" s="60"/>
    </row>
    <row r="39" spans="1:5" ht="10.5" customHeight="1">
      <c r="A39" s="323"/>
      <c r="B39" s="87"/>
      <c r="C39" s="56"/>
      <c r="D39" s="56"/>
      <c r="E39" s="60"/>
    </row>
    <row r="40" spans="1:5" ht="10.5" customHeight="1">
      <c r="A40" s="84"/>
      <c r="B40" s="87"/>
      <c r="C40" s="56"/>
      <c r="D40" s="56"/>
      <c r="E40" s="60"/>
    </row>
    <row r="41" spans="1:5" ht="10.5" customHeight="1">
      <c r="A41" s="323"/>
      <c r="B41" s="87"/>
      <c r="C41" s="25"/>
      <c r="D41" s="25"/>
      <c r="E41" s="60"/>
    </row>
    <row r="42" spans="1:5" ht="10.5" customHeight="1">
      <c r="A42" s="323"/>
      <c r="B42" s="87"/>
      <c r="C42" s="25"/>
      <c r="D42" s="25"/>
      <c r="E42" s="60"/>
    </row>
    <row r="43" spans="1:5" ht="10.5" customHeight="1">
      <c r="A43" s="323"/>
      <c r="B43" s="87"/>
      <c r="C43" s="56"/>
      <c r="D43" s="56"/>
      <c r="E43" s="60"/>
    </row>
    <row r="44" spans="1:5" ht="10.5" customHeight="1">
      <c r="A44" s="84"/>
      <c r="B44" s="87"/>
      <c r="C44" s="56"/>
      <c r="D44" s="56"/>
      <c r="E44" s="60"/>
    </row>
    <row r="45" spans="1:5" ht="10.5" customHeight="1">
      <c r="A45" s="323"/>
      <c r="B45" s="87"/>
      <c r="C45" s="25"/>
      <c r="D45" s="25"/>
      <c r="E45" s="60"/>
    </row>
    <row r="46" spans="1:5" ht="10.5" customHeight="1">
      <c r="A46" s="323"/>
      <c r="B46" s="87"/>
      <c r="C46" s="25"/>
      <c r="D46" s="25"/>
      <c r="E46" s="60"/>
    </row>
    <row r="47" spans="1:5" ht="10.5" customHeight="1">
      <c r="A47" s="323"/>
      <c r="B47" s="87"/>
      <c r="C47" s="56"/>
      <c r="D47" s="56"/>
      <c r="E47" s="60"/>
    </row>
    <row r="48" spans="1:5" ht="10.5" customHeight="1">
      <c r="A48" s="84"/>
      <c r="B48" s="87"/>
      <c r="C48" s="56"/>
      <c r="D48" s="56"/>
      <c r="E48" s="60"/>
    </row>
    <row r="49" spans="1:5" ht="10.5" customHeight="1">
      <c r="A49" s="323"/>
      <c r="B49" s="87"/>
      <c r="C49" s="264"/>
      <c r="D49" s="264"/>
      <c r="E49" s="60"/>
    </row>
    <row r="50" spans="1:5" ht="10.5" customHeight="1">
      <c r="A50" s="323"/>
      <c r="B50" s="87"/>
      <c r="C50" s="264"/>
      <c r="D50" s="264"/>
      <c r="E50" s="60"/>
    </row>
    <row r="51" spans="1:5" ht="10.5" customHeight="1">
      <c r="A51" s="323"/>
      <c r="B51" s="87"/>
      <c r="C51" s="56"/>
      <c r="D51" s="56"/>
      <c r="E51" s="60"/>
    </row>
    <row r="52" spans="1:5" ht="12.75">
      <c r="A52" s="60"/>
      <c r="B52" s="60"/>
      <c r="C52" s="60"/>
      <c r="D52" s="60"/>
      <c r="E52" s="60"/>
    </row>
    <row r="53" spans="1:5" ht="12.75">
      <c r="A53" s="60"/>
      <c r="B53" s="60"/>
      <c r="C53" s="60"/>
      <c r="D53" s="60"/>
      <c r="E53" s="60"/>
    </row>
    <row r="54" spans="1:5" ht="12.75">
      <c r="A54" s="60"/>
      <c r="B54" s="60"/>
      <c r="C54" s="60"/>
      <c r="D54" s="60"/>
      <c r="E54" s="60"/>
    </row>
    <row r="55" spans="1:5" ht="12.75">
      <c r="A55" s="60"/>
      <c r="B55" s="60"/>
      <c r="C55" s="60"/>
      <c r="D55" s="60"/>
      <c r="E55" s="60"/>
    </row>
    <row r="56" spans="1:5" ht="12.75">
      <c r="A56" s="60"/>
      <c r="B56" s="60"/>
      <c r="C56" s="60"/>
      <c r="D56" s="60"/>
      <c r="E56" s="60"/>
    </row>
    <row r="57" spans="1:5" ht="12.75">
      <c r="A57" s="60"/>
      <c r="B57" s="60"/>
      <c r="C57" s="60"/>
      <c r="D57" s="60"/>
      <c r="E57" s="60"/>
    </row>
    <row r="58" spans="1:5" ht="10.5" customHeight="1">
      <c r="A58" s="19"/>
      <c r="B58" s="60"/>
      <c r="C58" s="60"/>
      <c r="D58" s="60"/>
      <c r="E58" s="60"/>
    </row>
    <row r="59" spans="1:5" ht="12.75">
      <c r="A59" s="60"/>
      <c r="B59" s="60"/>
      <c r="C59" s="60"/>
      <c r="D59" s="60"/>
      <c r="E59" s="60"/>
    </row>
  </sheetData>
  <sheetProtection selectLockedCells="1" selectUnlockedCells="1"/>
  <mergeCells count="19">
    <mergeCell ref="A17:A18"/>
    <mergeCell ref="A5:A6"/>
    <mergeCell ref="A9:A10"/>
    <mergeCell ref="A13:A14"/>
    <mergeCell ref="A49:A51"/>
    <mergeCell ref="A21:A22"/>
    <mergeCell ref="A25:A26"/>
    <mergeCell ref="A31:B31"/>
    <mergeCell ref="A33:A35"/>
    <mergeCell ref="A37:A39"/>
    <mergeCell ref="A41:A43"/>
    <mergeCell ref="A45:A47"/>
    <mergeCell ref="A1:N1"/>
    <mergeCell ref="A3:B3"/>
    <mergeCell ref="C3:D3"/>
    <mergeCell ref="E3:F3"/>
    <mergeCell ref="G3:H3"/>
    <mergeCell ref="K3:L3"/>
    <mergeCell ref="I3:J3"/>
  </mergeCells>
  <printOptions/>
  <pageMargins left="0.7875" right="0.7875" top="0.19652777777777777" bottom="0.196527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H1">
      <selection activeCell="O1" sqref="O1:T16384"/>
    </sheetView>
  </sheetViews>
  <sheetFormatPr defaultColWidth="9.140625" defaultRowHeight="12.75"/>
  <cols>
    <col min="1" max="1" width="20.140625" style="1" customWidth="1"/>
    <col min="2" max="2" width="21.57421875" style="1" customWidth="1"/>
    <col min="3" max="10" width="12.7109375" style="1" customWidth="1"/>
    <col min="11" max="11" width="10.57421875" style="1" customWidth="1"/>
    <col min="12" max="12" width="11.28125" style="249" bestFit="1" customWidth="1"/>
    <col min="13" max="13" width="5.28125" style="1" customWidth="1"/>
    <col min="14" max="14" width="12.7109375" style="1" customWidth="1"/>
    <col min="15" max="20" width="0" style="1" hidden="1" customWidth="1"/>
    <col min="21" max="16384" width="9.140625" style="1" customWidth="1"/>
  </cols>
  <sheetData>
    <row r="1" spans="1:14" ht="18">
      <c r="A1" s="319" t="s">
        <v>45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ht="12.75" customHeight="1" thickBot="1"/>
    <row r="3" spans="1:20" ht="16.5" thickBot="1">
      <c r="A3" s="85"/>
      <c r="B3" s="85"/>
      <c r="C3" s="321" t="s">
        <v>4</v>
      </c>
      <c r="D3" s="321"/>
      <c r="E3" s="322" t="s">
        <v>5</v>
      </c>
      <c r="F3" s="322"/>
      <c r="G3" s="322" t="s">
        <v>62</v>
      </c>
      <c r="H3" s="322"/>
      <c r="I3" s="322" t="s">
        <v>73</v>
      </c>
      <c r="J3" s="322"/>
      <c r="K3" s="322" t="s">
        <v>78</v>
      </c>
      <c r="L3" s="322"/>
      <c r="M3" s="44"/>
      <c r="N3" s="44" t="s">
        <v>46</v>
      </c>
      <c r="O3" s="38"/>
      <c r="P3" s="209" t="s">
        <v>76</v>
      </c>
      <c r="Q3" s="210" t="s">
        <v>77</v>
      </c>
      <c r="R3" s="221"/>
      <c r="S3" s="221"/>
      <c r="T3" s="222"/>
    </row>
    <row r="4" spans="2:20" ht="6" customHeight="1">
      <c r="B4" s="45"/>
      <c r="C4" s="185"/>
      <c r="D4" s="185"/>
      <c r="E4" s="86"/>
      <c r="F4" s="86"/>
      <c r="G4" s="86"/>
      <c r="H4" s="86"/>
      <c r="I4" s="86"/>
      <c r="J4" s="86"/>
      <c r="K4" s="86"/>
      <c r="L4" s="250"/>
      <c r="M4" s="86"/>
      <c r="N4" s="86"/>
      <c r="P4" s="218"/>
      <c r="Q4" s="218"/>
      <c r="R4" s="218"/>
      <c r="S4" s="218"/>
      <c r="T4" s="218"/>
    </row>
    <row r="5" spans="1:20" ht="12.75" customHeight="1">
      <c r="A5" s="324" t="s">
        <v>7</v>
      </c>
      <c r="B5" s="46" t="s">
        <v>47</v>
      </c>
      <c r="C5" s="162">
        <v>228</v>
      </c>
      <c r="D5" s="163">
        <f>+C5/C7</f>
        <v>0.0979381443298969</v>
      </c>
      <c r="E5" s="47">
        <v>184</v>
      </c>
      <c r="F5" s="48">
        <f>+E5/E7</f>
        <v>0.08056042031523643</v>
      </c>
      <c r="G5" s="47">
        <v>178</v>
      </c>
      <c r="H5" s="48">
        <f>+G5/G7</f>
        <v>0.08191440404970088</v>
      </c>
      <c r="I5" s="47">
        <v>211</v>
      </c>
      <c r="J5" s="48">
        <f>+I5/I7</f>
        <v>0.09818520241973011</v>
      </c>
      <c r="K5" s="47">
        <v>251</v>
      </c>
      <c r="L5" s="48">
        <f>K5/(K5+K6)</f>
        <v>0.12261846604787494</v>
      </c>
      <c r="M5" s="48"/>
      <c r="N5" s="49">
        <f>+(K5-I5)/I5</f>
        <v>0.1895734597156398</v>
      </c>
      <c r="P5" s="219">
        <f>K5-I5</f>
        <v>40</v>
      </c>
      <c r="Q5" s="218">
        <v>100</v>
      </c>
      <c r="R5" s="220">
        <f>(Q5*T5)/S5</f>
        <v>18.95734597156398</v>
      </c>
      <c r="S5" s="219">
        <f>I5</f>
        <v>211</v>
      </c>
      <c r="T5" s="219">
        <f>P5</f>
        <v>40</v>
      </c>
    </row>
    <row r="6" spans="1:20" ht="12.75">
      <c r="A6" s="324"/>
      <c r="B6" s="50" t="s">
        <v>48</v>
      </c>
      <c r="C6" s="164">
        <v>2100</v>
      </c>
      <c r="D6" s="165">
        <f>+C6/C7</f>
        <v>0.9020618556701031</v>
      </c>
      <c r="E6" s="51">
        <v>2100</v>
      </c>
      <c r="F6" s="52">
        <f>+E6/E7</f>
        <v>0.9194395796847635</v>
      </c>
      <c r="G6" s="51">
        <v>1995</v>
      </c>
      <c r="H6" s="52">
        <f>+G6/G7</f>
        <v>0.9180855959502991</v>
      </c>
      <c r="I6" s="51">
        <v>1938</v>
      </c>
      <c r="J6" s="52">
        <f>+I6/I7</f>
        <v>0.90181479758027</v>
      </c>
      <c r="K6" s="51">
        <v>1796</v>
      </c>
      <c r="L6" s="52">
        <f>K6/(K6+K5)</f>
        <v>0.877381533952125</v>
      </c>
      <c r="M6" s="52"/>
      <c r="N6" s="53">
        <f>+(K6-I6)/I6</f>
        <v>-0.07327141382868937</v>
      </c>
      <c r="O6" s="15">
        <f>SUM(K5:K6)</f>
        <v>2047</v>
      </c>
      <c r="P6" s="219">
        <f>K6-I6</f>
        <v>-142</v>
      </c>
      <c r="Q6" s="218">
        <v>100</v>
      </c>
      <c r="R6" s="220">
        <f aca="true" t="shared" si="0" ref="R6:R26">(Q6*T6)/S6</f>
        <v>-7.327141382868937</v>
      </c>
      <c r="S6" s="219">
        <f>I6</f>
        <v>1938</v>
      </c>
      <c r="T6" s="219">
        <f aca="true" t="shared" si="1" ref="T6:T26">P6</f>
        <v>-142</v>
      </c>
    </row>
    <row r="7" spans="1:20" ht="12.75" hidden="1">
      <c r="A7" s="54"/>
      <c r="B7" s="50" t="s">
        <v>12</v>
      </c>
      <c r="C7" s="166">
        <f>SUM(C5:C6)</f>
        <v>2328</v>
      </c>
      <c r="D7" s="167">
        <f>+C7/C7</f>
        <v>1</v>
      </c>
      <c r="E7" s="56">
        <f>SUM(E5:E6)</f>
        <v>2284</v>
      </c>
      <c r="F7" s="55">
        <f>+E7/E7</f>
        <v>1</v>
      </c>
      <c r="G7" s="56">
        <f>SUM(G5:G6)</f>
        <v>2173</v>
      </c>
      <c r="H7" s="55">
        <f>+G7/G7</f>
        <v>1</v>
      </c>
      <c r="I7" s="56">
        <f>SUM(I5:I6)</f>
        <v>2149</v>
      </c>
      <c r="J7" s="55">
        <f>+I7/I7</f>
        <v>1</v>
      </c>
      <c r="K7" s="56"/>
      <c r="L7" s="55"/>
      <c r="M7" s="55"/>
      <c r="N7" s="57">
        <f>+(G7-E7)/E7</f>
        <v>-0.04859894921190893</v>
      </c>
      <c r="P7" s="219">
        <f>K7-G7</f>
        <v>-2173</v>
      </c>
      <c r="Q7" s="218">
        <v>100</v>
      </c>
      <c r="R7" s="220">
        <f t="shared" si="0"/>
        <v>-100</v>
      </c>
      <c r="S7" s="219">
        <f>G7</f>
        <v>2173</v>
      </c>
      <c r="T7" s="219">
        <f t="shared" si="1"/>
        <v>-2173</v>
      </c>
    </row>
    <row r="8" spans="1:20" ht="6" customHeight="1">
      <c r="A8" s="58"/>
      <c r="B8" s="59"/>
      <c r="C8" s="168"/>
      <c r="D8" s="168"/>
      <c r="E8" s="59"/>
      <c r="F8" s="59"/>
      <c r="G8" s="59"/>
      <c r="H8" s="59"/>
      <c r="I8" s="59"/>
      <c r="J8" s="59"/>
      <c r="K8" s="59"/>
      <c r="L8" s="251"/>
      <c r="M8" s="60"/>
      <c r="N8" s="60"/>
      <c r="P8" s="219"/>
      <c r="Q8" s="218"/>
      <c r="R8" s="220"/>
      <c r="S8" s="219"/>
      <c r="T8" s="219"/>
    </row>
    <row r="9" spans="1:20" ht="12.75" customHeight="1">
      <c r="A9" s="324" t="s">
        <v>8</v>
      </c>
      <c r="B9" s="46" t="s">
        <v>47</v>
      </c>
      <c r="C9" s="162">
        <v>1017</v>
      </c>
      <c r="D9" s="163">
        <f>+C9/C11</f>
        <v>0.27947238252267104</v>
      </c>
      <c r="E9" s="47">
        <v>907</v>
      </c>
      <c r="F9" s="48">
        <f>+E9/E11</f>
        <v>0.24573286372256842</v>
      </c>
      <c r="G9" s="47">
        <v>848</v>
      </c>
      <c r="H9" s="48">
        <f>+G9/G11</f>
        <v>0.22710230316014998</v>
      </c>
      <c r="I9" s="47">
        <v>786</v>
      </c>
      <c r="J9" s="48">
        <f>+I9/I11</f>
        <v>0.2162905888827738</v>
      </c>
      <c r="K9" s="47">
        <v>740</v>
      </c>
      <c r="L9" s="48">
        <f>K9/(K9+K10)</f>
        <v>0.20705092333519864</v>
      </c>
      <c r="M9" s="48"/>
      <c r="N9" s="49">
        <f>+(K9-I9)/I9</f>
        <v>-0.058524173027989825</v>
      </c>
      <c r="O9" s="15">
        <f>K9+K10</f>
        <v>3574</v>
      </c>
      <c r="P9" s="219">
        <f>K9-I9</f>
        <v>-46</v>
      </c>
      <c r="Q9" s="218">
        <v>100</v>
      </c>
      <c r="R9" s="220">
        <f t="shared" si="0"/>
        <v>-5.852417302798982</v>
      </c>
      <c r="S9" s="219">
        <f>I9</f>
        <v>786</v>
      </c>
      <c r="T9" s="219">
        <f t="shared" si="1"/>
        <v>-46</v>
      </c>
    </row>
    <row r="10" spans="1:20" ht="12.75">
      <c r="A10" s="324"/>
      <c r="B10" s="50" t="s">
        <v>48</v>
      </c>
      <c r="C10" s="164">
        <v>2622</v>
      </c>
      <c r="D10" s="165">
        <f>+C10/C11</f>
        <v>0.720527617477329</v>
      </c>
      <c r="E10" s="51">
        <v>2784</v>
      </c>
      <c r="F10" s="52">
        <f>+E10/E11</f>
        <v>0.7542671362774316</v>
      </c>
      <c r="G10" s="51">
        <v>2886</v>
      </c>
      <c r="H10" s="52">
        <f>+G10/G11</f>
        <v>0.77289769683985</v>
      </c>
      <c r="I10" s="51">
        <v>2848</v>
      </c>
      <c r="J10" s="52">
        <f>+I10/I11</f>
        <v>0.7837094111172263</v>
      </c>
      <c r="K10" s="51">
        <v>2834</v>
      </c>
      <c r="L10" s="52">
        <f>K10/(K10+K9)</f>
        <v>0.7929490766648013</v>
      </c>
      <c r="M10" s="52"/>
      <c r="N10" s="53">
        <f>+(K10-I10)/I10</f>
        <v>-0.0049157303370786515</v>
      </c>
      <c r="P10" s="219">
        <f>K10-I10</f>
        <v>-14</v>
      </c>
      <c r="Q10" s="218">
        <v>100</v>
      </c>
      <c r="R10" s="220">
        <f t="shared" si="0"/>
        <v>-0.49157303370786515</v>
      </c>
      <c r="S10" s="219">
        <f>I10</f>
        <v>2848</v>
      </c>
      <c r="T10" s="219">
        <f t="shared" si="1"/>
        <v>-14</v>
      </c>
    </row>
    <row r="11" spans="1:20" ht="11.25" customHeight="1" hidden="1">
      <c r="A11" s="61"/>
      <c r="B11" s="50" t="s">
        <v>12</v>
      </c>
      <c r="C11" s="169">
        <f>SUM(C9:C10)</f>
        <v>3639</v>
      </c>
      <c r="D11" s="170">
        <f>+C11/C11</f>
        <v>1</v>
      </c>
      <c r="E11" s="62">
        <f>SUM(E9:E10)</f>
        <v>3691</v>
      </c>
      <c r="F11" s="63">
        <f>+E11/E11</f>
        <v>1</v>
      </c>
      <c r="G11" s="62">
        <f>SUM(G9:G10)</f>
        <v>3734</v>
      </c>
      <c r="H11" s="63">
        <f>+G11/G11</f>
        <v>1</v>
      </c>
      <c r="I11" s="62">
        <f>SUM(I9:I10)</f>
        <v>3634</v>
      </c>
      <c r="J11" s="63">
        <f>+I11/I11</f>
        <v>1</v>
      </c>
      <c r="K11" s="62"/>
      <c r="L11" s="63"/>
      <c r="M11" s="63"/>
      <c r="N11" s="64">
        <f>+(G11-E11)/E11</f>
        <v>0.01164995936060688</v>
      </c>
      <c r="P11" s="219">
        <f>K11-G11</f>
        <v>-3734</v>
      </c>
      <c r="Q11" s="218">
        <v>100</v>
      </c>
      <c r="R11" s="220">
        <f t="shared" si="0"/>
        <v>-100</v>
      </c>
      <c r="S11" s="219">
        <f>G11</f>
        <v>3734</v>
      </c>
      <c r="T11" s="219">
        <f t="shared" si="1"/>
        <v>-3734</v>
      </c>
    </row>
    <row r="12" spans="1:20" ht="6" customHeight="1">
      <c r="A12" s="65"/>
      <c r="B12" s="12"/>
      <c r="C12" s="171"/>
      <c r="D12" s="172"/>
      <c r="E12" s="66"/>
      <c r="F12" s="67"/>
      <c r="G12" s="66"/>
      <c r="H12" s="67"/>
      <c r="I12" s="66"/>
      <c r="J12" s="67"/>
      <c r="K12" s="66"/>
      <c r="L12" s="67"/>
      <c r="M12" s="67"/>
      <c r="N12" s="49"/>
      <c r="P12" s="219"/>
      <c r="Q12" s="218"/>
      <c r="R12" s="220"/>
      <c r="S12" s="219"/>
      <c r="T12" s="219"/>
    </row>
    <row r="13" spans="1:20" ht="12.75" customHeight="1">
      <c r="A13" s="324" t="s">
        <v>42</v>
      </c>
      <c r="B13" s="46" t="s">
        <v>47</v>
      </c>
      <c r="C13" s="162">
        <v>1042</v>
      </c>
      <c r="D13" s="163">
        <f>+C13/C15</f>
        <v>0.5254664649520928</v>
      </c>
      <c r="E13" s="47">
        <v>906</v>
      </c>
      <c r="F13" s="48">
        <f>+E13/E15</f>
        <v>0.4662892434379825</v>
      </c>
      <c r="G13" s="47">
        <v>837</v>
      </c>
      <c r="H13" s="48">
        <f>+G13/G15</f>
        <v>0.43661971830985913</v>
      </c>
      <c r="I13" s="47">
        <v>816</v>
      </c>
      <c r="J13" s="48">
        <f>+I13/I15</f>
        <v>0.4112903225806452</v>
      </c>
      <c r="K13" s="47">
        <v>790</v>
      </c>
      <c r="L13" s="48">
        <f>K13/(K13+K14)</f>
        <v>0.3914767096134787</v>
      </c>
      <c r="M13" s="48"/>
      <c r="N13" s="49">
        <f>+(K13-I13)/I13</f>
        <v>-0.031862745098039214</v>
      </c>
      <c r="O13" s="15">
        <f>SUM(K13:K14)</f>
        <v>2018</v>
      </c>
      <c r="P13" s="219">
        <f>K13-I13</f>
        <v>-26</v>
      </c>
      <c r="Q13" s="218">
        <v>100</v>
      </c>
      <c r="R13" s="220">
        <f t="shared" si="0"/>
        <v>-3.1862745098039214</v>
      </c>
      <c r="S13" s="219">
        <f>I13</f>
        <v>816</v>
      </c>
      <c r="T13" s="219">
        <f t="shared" si="1"/>
        <v>-26</v>
      </c>
    </row>
    <row r="14" spans="1:20" ht="12" customHeight="1">
      <c r="A14" s="324"/>
      <c r="B14" s="50" t="s">
        <v>48</v>
      </c>
      <c r="C14" s="164">
        <v>941</v>
      </c>
      <c r="D14" s="165">
        <f>+C14/C15</f>
        <v>0.4745335350479072</v>
      </c>
      <c r="E14" s="51">
        <v>1037</v>
      </c>
      <c r="F14" s="52">
        <f>+E14/E15</f>
        <v>0.5337107565620175</v>
      </c>
      <c r="G14" s="51">
        <v>1080</v>
      </c>
      <c r="H14" s="52">
        <f>+G14/G15</f>
        <v>0.5633802816901409</v>
      </c>
      <c r="I14" s="51">
        <v>1168</v>
      </c>
      <c r="J14" s="52">
        <f>+I14/I15</f>
        <v>0.5887096774193549</v>
      </c>
      <c r="K14" s="51">
        <v>1228</v>
      </c>
      <c r="L14" s="52">
        <f>K14/(K14+K13)</f>
        <v>0.6085232903865213</v>
      </c>
      <c r="M14" s="52"/>
      <c r="N14" s="53">
        <f>+(K14-I14)/I14</f>
        <v>0.05136986301369863</v>
      </c>
      <c r="P14" s="219">
        <f>K14-I14</f>
        <v>60</v>
      </c>
      <c r="Q14" s="218">
        <v>100</v>
      </c>
      <c r="R14" s="220">
        <f t="shared" si="0"/>
        <v>5.136986301369863</v>
      </c>
      <c r="S14" s="219">
        <f>I14</f>
        <v>1168</v>
      </c>
      <c r="T14" s="219">
        <f t="shared" si="1"/>
        <v>60</v>
      </c>
    </row>
    <row r="15" spans="1:20" ht="20.25" customHeight="1" hidden="1">
      <c r="A15" s="61"/>
      <c r="B15" s="50" t="s">
        <v>12</v>
      </c>
      <c r="C15" s="173">
        <f>SUM(C13:C14)</f>
        <v>1983</v>
      </c>
      <c r="D15" s="170">
        <f>+C15/C15</f>
        <v>1</v>
      </c>
      <c r="E15" s="68">
        <f>SUM(E13:E14)</f>
        <v>1943</v>
      </c>
      <c r="F15" s="63">
        <f>+E15/E15</f>
        <v>1</v>
      </c>
      <c r="G15" s="68">
        <f>SUM(G13:G14)</f>
        <v>1917</v>
      </c>
      <c r="H15" s="63">
        <f>+G15/G15</f>
        <v>1</v>
      </c>
      <c r="I15" s="68">
        <f>SUM(I13:I14)</f>
        <v>1984</v>
      </c>
      <c r="J15" s="63">
        <f>+I15/I15</f>
        <v>1</v>
      </c>
      <c r="K15" s="68"/>
      <c r="L15" s="63"/>
      <c r="M15" s="63"/>
      <c r="N15" s="64">
        <f>+(G15-E15)/E15</f>
        <v>-0.013381369016984045</v>
      </c>
      <c r="P15" s="219">
        <f>K15-G15</f>
        <v>-1917</v>
      </c>
      <c r="Q15" s="218">
        <v>100</v>
      </c>
      <c r="R15" s="220">
        <f t="shared" si="0"/>
        <v>-100</v>
      </c>
      <c r="S15" s="219">
        <f>G15</f>
        <v>1917</v>
      </c>
      <c r="T15" s="219">
        <f t="shared" si="1"/>
        <v>-1917</v>
      </c>
    </row>
    <row r="16" spans="1:20" ht="9.75" customHeight="1">
      <c r="A16" s="65"/>
      <c r="B16" s="23"/>
      <c r="C16" s="174"/>
      <c r="D16" s="175"/>
      <c r="E16" s="69"/>
      <c r="F16" s="70"/>
      <c r="G16" s="69"/>
      <c r="H16" s="70"/>
      <c r="I16" s="69"/>
      <c r="J16" s="70"/>
      <c r="K16" s="69"/>
      <c r="L16" s="70"/>
      <c r="M16" s="70"/>
      <c r="N16" s="49"/>
      <c r="P16" s="219"/>
      <c r="Q16" s="218"/>
      <c r="R16" s="220"/>
      <c r="S16" s="219"/>
      <c r="T16" s="219"/>
    </row>
    <row r="17" spans="1:20" ht="12.75" customHeight="1">
      <c r="A17" s="324" t="s">
        <v>43</v>
      </c>
      <c r="B17" s="46" t="s">
        <v>47</v>
      </c>
      <c r="C17" s="162">
        <v>1113</v>
      </c>
      <c r="D17" s="163">
        <f>+C17/C19</f>
        <v>0.7469798657718121</v>
      </c>
      <c r="E17" s="47">
        <v>1046</v>
      </c>
      <c r="F17" s="48">
        <f>+E17/E19</f>
        <v>0.6936339522546419</v>
      </c>
      <c r="G17" s="47">
        <v>957</v>
      </c>
      <c r="H17" s="48">
        <f>+G17/G19</f>
        <v>0.6664345403899722</v>
      </c>
      <c r="I17" s="47">
        <v>878</v>
      </c>
      <c r="J17" s="48">
        <f>+I17/I19</f>
        <v>0.6144156752974108</v>
      </c>
      <c r="K17" s="47">
        <v>826</v>
      </c>
      <c r="L17" s="48">
        <f>K17/(K17+K18)</f>
        <v>0.602919708029197</v>
      </c>
      <c r="M17" s="48"/>
      <c r="N17" s="49">
        <f>+(K17-I17)/I17</f>
        <v>-0.05922551252847381</v>
      </c>
      <c r="O17" s="15">
        <f>SUM(K17:K18)</f>
        <v>1370</v>
      </c>
      <c r="P17" s="219">
        <f>K17-I17</f>
        <v>-52</v>
      </c>
      <c r="Q17" s="218">
        <v>100</v>
      </c>
      <c r="R17" s="220">
        <f t="shared" si="0"/>
        <v>-5.922551252847381</v>
      </c>
      <c r="S17" s="219">
        <f>I17</f>
        <v>878</v>
      </c>
      <c r="T17" s="219">
        <f t="shared" si="1"/>
        <v>-52</v>
      </c>
    </row>
    <row r="18" spans="1:20" ht="12.75">
      <c r="A18" s="324"/>
      <c r="B18" s="50" t="s">
        <v>48</v>
      </c>
      <c r="C18" s="164">
        <v>377</v>
      </c>
      <c r="D18" s="165">
        <f>+C18/C19</f>
        <v>0.2530201342281879</v>
      </c>
      <c r="E18" s="51">
        <v>462</v>
      </c>
      <c r="F18" s="52">
        <f>+E18/E19</f>
        <v>0.3063660477453581</v>
      </c>
      <c r="G18" s="51">
        <v>479</v>
      </c>
      <c r="H18" s="52">
        <f>+G18/G19</f>
        <v>0.33356545961002787</v>
      </c>
      <c r="I18" s="51">
        <v>551</v>
      </c>
      <c r="J18" s="52">
        <f>+I18/I19</f>
        <v>0.38558432470258924</v>
      </c>
      <c r="K18" s="51">
        <v>544</v>
      </c>
      <c r="L18" s="52">
        <f>K18/(K18+K17)</f>
        <v>0.3970802919708029</v>
      </c>
      <c r="M18" s="52"/>
      <c r="N18" s="53">
        <f>+(K18-I18)/I18</f>
        <v>-0.012704174228675136</v>
      </c>
      <c r="P18" s="219">
        <f>K18-I18</f>
        <v>-7</v>
      </c>
      <c r="Q18" s="218">
        <v>100</v>
      </c>
      <c r="R18" s="220">
        <f t="shared" si="0"/>
        <v>-1.2704174228675136</v>
      </c>
      <c r="S18" s="219">
        <f>I18</f>
        <v>551</v>
      </c>
      <c r="T18" s="219">
        <f t="shared" si="1"/>
        <v>-7</v>
      </c>
    </row>
    <row r="19" spans="1:20" ht="12.75" hidden="1">
      <c r="A19" s="61"/>
      <c r="B19" s="50" t="s">
        <v>12</v>
      </c>
      <c r="C19" s="173">
        <f>SUM(C17:C18)</f>
        <v>1490</v>
      </c>
      <c r="D19" s="170">
        <f>+C19/C19</f>
        <v>1</v>
      </c>
      <c r="E19" s="68">
        <f>SUM(E17:E18)</f>
        <v>1508</v>
      </c>
      <c r="F19" s="63">
        <f>+E19/E19</f>
        <v>1</v>
      </c>
      <c r="G19" s="68">
        <f>SUM(G17:G18)</f>
        <v>1436</v>
      </c>
      <c r="H19" s="63">
        <f>+G19/G19</f>
        <v>1</v>
      </c>
      <c r="I19" s="68">
        <f>SUM(I17:I18)</f>
        <v>1429</v>
      </c>
      <c r="J19" s="63">
        <f>+I19/I19</f>
        <v>1</v>
      </c>
      <c r="K19" s="68"/>
      <c r="L19" s="63"/>
      <c r="M19" s="63"/>
      <c r="N19" s="64">
        <f>+(G19-E19)/E19</f>
        <v>-0.04774535809018567</v>
      </c>
      <c r="P19" s="219">
        <f>K19-G19</f>
        <v>-1436</v>
      </c>
      <c r="Q19" s="218">
        <v>100</v>
      </c>
      <c r="R19" s="220">
        <f t="shared" si="0"/>
        <v>-100</v>
      </c>
      <c r="S19" s="219">
        <f>G19</f>
        <v>1436</v>
      </c>
      <c r="T19" s="219">
        <f t="shared" si="1"/>
        <v>-1436</v>
      </c>
    </row>
    <row r="20" spans="1:20" ht="6" customHeight="1">
      <c r="A20" s="54"/>
      <c r="B20" s="71"/>
      <c r="C20" s="176"/>
      <c r="D20" s="177"/>
      <c r="E20" s="72"/>
      <c r="F20" s="73"/>
      <c r="G20" s="72"/>
      <c r="H20" s="73"/>
      <c r="I20" s="72"/>
      <c r="J20" s="73"/>
      <c r="K20" s="72"/>
      <c r="L20" s="73"/>
      <c r="M20" s="74"/>
      <c r="N20" s="75"/>
      <c r="P20" s="219"/>
      <c r="Q20" s="218"/>
      <c r="R20" s="220"/>
      <c r="S20" s="219"/>
      <c r="T20" s="219"/>
    </row>
    <row r="21" spans="1:20" ht="12.75" customHeight="1">
      <c r="A21" s="324" t="s">
        <v>44</v>
      </c>
      <c r="B21" s="46" t="s">
        <v>47</v>
      </c>
      <c r="C21" s="162">
        <v>892</v>
      </c>
      <c r="D21" s="163">
        <f>+C21/C23</f>
        <v>0.828996282527881</v>
      </c>
      <c r="E21" s="47">
        <v>868</v>
      </c>
      <c r="F21" s="48">
        <f>+E21/E23</f>
        <v>0.8074418604651162</v>
      </c>
      <c r="G21" s="47">
        <v>801</v>
      </c>
      <c r="H21" s="48">
        <f>+G21/G23</f>
        <v>0.7776699029126214</v>
      </c>
      <c r="I21" s="47">
        <v>684</v>
      </c>
      <c r="J21" s="48">
        <f>+I21/I23</f>
        <v>0.7095435684647303</v>
      </c>
      <c r="K21" s="47">
        <v>652</v>
      </c>
      <c r="L21" s="48">
        <f>K21/(K21+K22)</f>
        <v>0.6791666666666667</v>
      </c>
      <c r="M21" s="79"/>
      <c r="N21" s="49">
        <f>+(K21-I21)/I21</f>
        <v>-0.04678362573099415</v>
      </c>
      <c r="O21" s="15">
        <f>SUM(K21:K22)</f>
        <v>960</v>
      </c>
      <c r="P21" s="219">
        <f>K21-I21</f>
        <v>-32</v>
      </c>
      <c r="Q21" s="218">
        <v>100</v>
      </c>
      <c r="R21" s="220">
        <f t="shared" si="0"/>
        <v>-4.678362573099415</v>
      </c>
      <c r="S21" s="219">
        <f>I21</f>
        <v>684</v>
      </c>
      <c r="T21" s="219">
        <f t="shared" si="1"/>
        <v>-32</v>
      </c>
    </row>
    <row r="22" spans="1:20" ht="12.75">
      <c r="A22" s="324"/>
      <c r="B22" s="50" t="s">
        <v>48</v>
      </c>
      <c r="C22" s="164">
        <v>184</v>
      </c>
      <c r="D22" s="165">
        <f>+C22/C23</f>
        <v>0.17100371747211895</v>
      </c>
      <c r="E22" s="51">
        <v>207</v>
      </c>
      <c r="F22" s="52">
        <f>+E22/E23</f>
        <v>0.1925581395348837</v>
      </c>
      <c r="G22" s="51">
        <v>229</v>
      </c>
      <c r="H22" s="52">
        <f>+G22/G23</f>
        <v>0.22233009708737864</v>
      </c>
      <c r="I22" s="51">
        <v>280</v>
      </c>
      <c r="J22" s="52">
        <f>+I22/I23</f>
        <v>0.29045643153526973</v>
      </c>
      <c r="K22" s="51">
        <v>308</v>
      </c>
      <c r="L22" s="52">
        <f>K22/(K22+K21)</f>
        <v>0.32083333333333336</v>
      </c>
      <c r="M22" s="63"/>
      <c r="N22" s="53">
        <f>+(K22-I22)/I22</f>
        <v>0.1</v>
      </c>
      <c r="P22" s="219">
        <f>K22-I22</f>
        <v>28</v>
      </c>
      <c r="Q22" s="218">
        <v>100</v>
      </c>
      <c r="R22" s="220">
        <f t="shared" si="0"/>
        <v>10</v>
      </c>
      <c r="S22" s="219">
        <f>I22</f>
        <v>280</v>
      </c>
      <c r="T22" s="219">
        <f t="shared" si="1"/>
        <v>28</v>
      </c>
    </row>
    <row r="23" spans="1:20" ht="12.75" customHeight="1" hidden="1">
      <c r="A23" s="61"/>
      <c r="B23" s="50" t="s">
        <v>12</v>
      </c>
      <c r="C23" s="173">
        <f>SUM(C21:C22)</f>
        <v>1076</v>
      </c>
      <c r="D23" s="170">
        <f>+C23/C23</f>
        <v>1</v>
      </c>
      <c r="E23" s="68">
        <f>SUM(E21:E22)</f>
        <v>1075</v>
      </c>
      <c r="F23" s="63">
        <f>+E23/E23</f>
        <v>1</v>
      </c>
      <c r="G23" s="68">
        <f>SUM(G21:G22)</f>
        <v>1030</v>
      </c>
      <c r="H23" s="63"/>
      <c r="I23" s="68">
        <f>SUM(I21:I22)</f>
        <v>964</v>
      </c>
      <c r="J23" s="63"/>
      <c r="K23" s="68"/>
      <c r="L23" s="63"/>
      <c r="M23" s="63"/>
      <c r="N23" s="64">
        <f>+(G23-E23)/E23</f>
        <v>-0.04186046511627907</v>
      </c>
      <c r="P23" s="219">
        <f>K23-G23</f>
        <v>-1030</v>
      </c>
      <c r="Q23" s="218">
        <v>100</v>
      </c>
      <c r="R23" s="220">
        <f t="shared" si="0"/>
        <v>-100</v>
      </c>
      <c r="S23" s="219">
        <f>G23</f>
        <v>1030</v>
      </c>
      <c r="T23" s="219">
        <f t="shared" si="1"/>
        <v>-1030</v>
      </c>
    </row>
    <row r="24" spans="1:20" ht="6" customHeight="1">
      <c r="A24" s="54"/>
      <c r="B24" s="71"/>
      <c r="C24" s="186"/>
      <c r="D24" s="172"/>
      <c r="E24" s="77"/>
      <c r="F24" s="67"/>
      <c r="G24" s="77"/>
      <c r="H24" s="67"/>
      <c r="I24" s="77"/>
      <c r="J24" s="67"/>
      <c r="K24" s="77"/>
      <c r="L24" s="67"/>
      <c r="M24" s="67"/>
      <c r="N24" s="49"/>
      <c r="P24" s="219"/>
      <c r="Q24" s="218"/>
      <c r="R24" s="220"/>
      <c r="S24" s="219"/>
      <c r="T24" s="219"/>
    </row>
    <row r="25" spans="1:20" ht="12.75" customHeight="1">
      <c r="A25" s="324" t="s">
        <v>12</v>
      </c>
      <c r="B25" s="46" t="s">
        <v>47</v>
      </c>
      <c r="C25" s="180">
        <f>+C5+C9+C13+C17+C21</f>
        <v>4292</v>
      </c>
      <c r="D25" s="181">
        <f>+C25/C27</f>
        <v>0.40813997717763406</v>
      </c>
      <c r="E25" s="78">
        <f>+E5+E9+E13+E17+E21</f>
        <v>3911</v>
      </c>
      <c r="F25" s="79">
        <f>+E25/E27</f>
        <v>0.3724407199314351</v>
      </c>
      <c r="G25" s="78">
        <f>+G5+G9+G13+G17+G21</f>
        <v>3621</v>
      </c>
      <c r="H25" s="79">
        <f>+G25/G27</f>
        <v>0.35189504373177843</v>
      </c>
      <c r="I25" s="78">
        <f>+I5+I9+I13+I17+I21</f>
        <v>3375</v>
      </c>
      <c r="J25" s="79">
        <f>+I25/I28</f>
        <v>0.33218503937007876</v>
      </c>
      <c r="K25" s="78">
        <f>K21+K17+K13+K9+K5</f>
        <v>3259</v>
      </c>
      <c r="L25" s="79">
        <f>K25/(K25+K26)</f>
        <v>0.32691343163807807</v>
      </c>
      <c r="M25" s="79"/>
      <c r="N25" s="49">
        <f>+(K25-I25)/I25</f>
        <v>-0.03437037037037037</v>
      </c>
      <c r="O25" s="15">
        <f>O21+O17+O13+O9+O6</f>
        <v>9969</v>
      </c>
      <c r="P25" s="219">
        <f>K25-I25</f>
        <v>-116</v>
      </c>
      <c r="Q25" s="218">
        <v>100</v>
      </c>
      <c r="R25" s="220">
        <f t="shared" si="0"/>
        <v>-3.437037037037037</v>
      </c>
      <c r="S25" s="219">
        <f>I25</f>
        <v>3375</v>
      </c>
      <c r="T25" s="219">
        <f t="shared" si="1"/>
        <v>-116</v>
      </c>
    </row>
    <row r="26" spans="1:20" ht="12.75">
      <c r="A26" s="324"/>
      <c r="B26" s="50" t="s">
        <v>48</v>
      </c>
      <c r="C26" s="178">
        <f>+C6+C10+C14+C18+C22</f>
        <v>6224</v>
      </c>
      <c r="D26" s="170">
        <f>+C26/C27</f>
        <v>0.5918600228223659</v>
      </c>
      <c r="E26" s="76">
        <f>+E6+E10+E14+E18+E22</f>
        <v>6590</v>
      </c>
      <c r="F26" s="63">
        <f>+E26/E27</f>
        <v>0.6275592800685649</v>
      </c>
      <c r="G26" s="76">
        <f>+G6+G10+G14+G18+G22</f>
        <v>6669</v>
      </c>
      <c r="H26" s="63">
        <f>+G26/G27</f>
        <v>0.6481049562682216</v>
      </c>
      <c r="I26" s="76">
        <f>+I6+I10+I14+I18+I22</f>
        <v>6785</v>
      </c>
      <c r="J26" s="63">
        <f>+I26/I28</f>
        <v>0.6678149606299213</v>
      </c>
      <c r="K26" s="76">
        <f>K22+K18+K14+K10+K6</f>
        <v>6710</v>
      </c>
      <c r="L26" s="63">
        <f>K26/(K26+K25)</f>
        <v>0.6730865683619219</v>
      </c>
      <c r="M26" s="63"/>
      <c r="N26" s="53">
        <f>+(K26-I26)/I26</f>
        <v>-0.01105379513633014</v>
      </c>
      <c r="P26" s="219">
        <f>K26-I26</f>
        <v>-75</v>
      </c>
      <c r="Q26" s="218">
        <v>100</v>
      </c>
      <c r="R26" s="220">
        <f t="shared" si="0"/>
        <v>-1.105379513633014</v>
      </c>
      <c r="S26" s="219">
        <f>I26</f>
        <v>6785</v>
      </c>
      <c r="T26" s="219">
        <f t="shared" si="1"/>
        <v>-75</v>
      </c>
    </row>
    <row r="27" spans="1:14" ht="12.75" customHeight="1" hidden="1">
      <c r="A27" s="80"/>
      <c r="B27" s="46" t="s">
        <v>12</v>
      </c>
      <c r="C27" s="182">
        <f>SUM(C25:C26)</f>
        <v>10516</v>
      </c>
      <c r="D27" s="163">
        <f>+C27/C27</f>
        <v>1</v>
      </c>
      <c r="E27" s="81">
        <f>SUM(E25:E26)</f>
        <v>10501</v>
      </c>
      <c r="F27" s="48">
        <f>+E27/E27</f>
        <v>1</v>
      </c>
      <c r="G27" s="47">
        <f>SUM(G25:G26)</f>
        <v>10290</v>
      </c>
      <c r="H27" s="48">
        <f>+G27/G27</f>
        <v>1</v>
      </c>
      <c r="I27" s="80"/>
      <c r="J27" s="80"/>
      <c r="K27" s="80"/>
      <c r="L27" s="252"/>
      <c r="M27" s="80"/>
      <c r="N27" s="46">
        <f>+(G27-E27)/E27</f>
        <v>-0.020093324445290925</v>
      </c>
    </row>
    <row r="28" spans="1:13" ht="15" customHeight="1">
      <c r="A28" s="23"/>
      <c r="B28" s="23"/>
      <c r="C28" s="187">
        <f aca="true" t="shared" si="2" ref="C28:J28">SUM(C25:C26)</f>
        <v>10516</v>
      </c>
      <c r="D28" s="184">
        <f t="shared" si="2"/>
        <v>1</v>
      </c>
      <c r="E28" s="157">
        <f t="shared" si="2"/>
        <v>10501</v>
      </c>
      <c r="F28" s="156">
        <f t="shared" si="2"/>
        <v>1</v>
      </c>
      <c r="G28" s="157">
        <f t="shared" si="2"/>
        <v>10290</v>
      </c>
      <c r="H28" s="156">
        <f t="shared" si="2"/>
        <v>1</v>
      </c>
      <c r="I28" s="157">
        <f t="shared" si="2"/>
        <v>10160</v>
      </c>
      <c r="J28" s="156">
        <f t="shared" si="2"/>
        <v>1</v>
      </c>
      <c r="K28" s="157">
        <f>K26+K25</f>
        <v>9969</v>
      </c>
      <c r="L28" s="156">
        <f>SUM(L25:L26)</f>
        <v>1</v>
      </c>
      <c r="M28" s="13"/>
    </row>
    <row r="29" ht="12.75">
      <c r="A29" s="37"/>
    </row>
    <row r="30" spans="1:6" ht="12.75">
      <c r="A30" s="265"/>
      <c r="B30" s="60"/>
      <c r="C30" s="60"/>
      <c r="D30" s="60"/>
      <c r="E30" s="60"/>
      <c r="F30" s="60"/>
    </row>
    <row r="31" spans="1:11" ht="11.25" customHeight="1">
      <c r="A31" s="43"/>
      <c r="B31" s="43"/>
      <c r="C31" s="71"/>
      <c r="D31" s="71"/>
      <c r="E31" s="60"/>
      <c r="F31" s="60"/>
      <c r="K31" s="15"/>
    </row>
    <row r="32" spans="1:6" ht="11.25" customHeight="1">
      <c r="A32" s="323"/>
      <c r="B32" s="87"/>
      <c r="C32" s="25"/>
      <c r="D32" s="25"/>
      <c r="E32" s="60"/>
      <c r="F32" s="60"/>
    </row>
    <row r="33" spans="1:19" ht="11.25" customHeight="1">
      <c r="A33" s="323"/>
      <c r="B33" s="87"/>
      <c r="C33" s="25"/>
      <c r="D33" s="25"/>
      <c r="E33" s="60"/>
      <c r="F33" s="60"/>
      <c r="K33" s="15"/>
      <c r="S33" s="15"/>
    </row>
    <row r="34" spans="1:6" ht="11.25" customHeight="1">
      <c r="A34" s="323"/>
      <c r="B34" s="87"/>
      <c r="C34" s="56"/>
      <c r="D34" s="56"/>
      <c r="E34" s="60"/>
      <c r="F34" s="60"/>
    </row>
    <row r="35" spans="1:11" ht="14.25" customHeight="1">
      <c r="A35" s="84"/>
      <c r="B35" s="87"/>
      <c r="C35" s="56"/>
      <c r="D35" s="56"/>
      <c r="E35" s="60"/>
      <c r="F35" s="60"/>
      <c r="K35" s="15"/>
    </row>
    <row r="36" spans="1:6" ht="11.25" customHeight="1">
      <c r="A36" s="323"/>
      <c r="B36" s="87"/>
      <c r="C36" s="25"/>
      <c r="D36" s="25"/>
      <c r="E36" s="60"/>
      <c r="F36" s="60"/>
    </row>
    <row r="37" spans="1:11" ht="11.25" customHeight="1">
      <c r="A37" s="323"/>
      <c r="B37" s="87"/>
      <c r="C37" s="25"/>
      <c r="D37" s="25"/>
      <c r="E37" s="60"/>
      <c r="F37" s="60"/>
      <c r="K37" s="15"/>
    </row>
    <row r="38" spans="1:6" ht="11.25" customHeight="1">
      <c r="A38" s="323"/>
      <c r="B38" s="87"/>
      <c r="C38" s="56"/>
      <c r="D38" s="56"/>
      <c r="E38" s="60"/>
      <c r="F38" s="60"/>
    </row>
    <row r="39" spans="1:11" ht="17.25" customHeight="1">
      <c r="A39" s="84"/>
      <c r="B39" s="87"/>
      <c r="C39" s="56"/>
      <c r="D39" s="56"/>
      <c r="E39" s="60"/>
      <c r="F39" s="60"/>
      <c r="K39" s="15"/>
    </row>
    <row r="40" spans="1:6" ht="11.25" customHeight="1">
      <c r="A40" s="323"/>
      <c r="B40" s="87"/>
      <c r="C40" s="25"/>
      <c r="D40" s="25"/>
      <c r="E40" s="60"/>
      <c r="F40" s="60"/>
    </row>
    <row r="41" spans="1:11" ht="11.25" customHeight="1">
      <c r="A41" s="323"/>
      <c r="B41" s="87"/>
      <c r="C41" s="25"/>
      <c r="D41" s="25"/>
      <c r="E41" s="60"/>
      <c r="F41" s="60"/>
      <c r="K41" s="15"/>
    </row>
    <row r="42" spans="1:6" ht="11.25" customHeight="1">
      <c r="A42" s="323"/>
      <c r="B42" s="87"/>
      <c r="C42" s="56"/>
      <c r="D42" s="56"/>
      <c r="E42" s="60"/>
      <c r="F42" s="60"/>
    </row>
    <row r="43" spans="1:6" ht="7.5" customHeight="1">
      <c r="A43" s="84"/>
      <c r="B43" s="87"/>
      <c r="C43" s="56"/>
      <c r="D43" s="56"/>
      <c r="E43" s="60"/>
      <c r="F43" s="60"/>
    </row>
    <row r="44" spans="1:6" ht="11.25" customHeight="1">
      <c r="A44" s="323"/>
      <c r="B44" s="87"/>
      <c r="C44" s="25"/>
      <c r="D44" s="25"/>
      <c r="E44" s="60"/>
      <c r="F44" s="60"/>
    </row>
    <row r="45" spans="1:6" ht="11.25" customHeight="1">
      <c r="A45" s="323"/>
      <c r="B45" s="87"/>
      <c r="C45" s="266"/>
      <c r="D45" s="25"/>
      <c r="E45" s="60"/>
      <c r="F45" s="60"/>
    </row>
    <row r="46" spans="1:6" ht="11.25" customHeight="1">
      <c r="A46" s="323"/>
      <c r="B46" s="87"/>
      <c r="C46" s="56"/>
      <c r="D46" s="56"/>
      <c r="E46" s="60"/>
      <c r="F46" s="60"/>
    </row>
    <row r="47" spans="1:6" ht="7.5" customHeight="1">
      <c r="A47" s="84"/>
      <c r="B47" s="87"/>
      <c r="C47" s="56"/>
      <c r="D47" s="56"/>
      <c r="E47" s="60"/>
      <c r="F47" s="60"/>
    </row>
    <row r="48" spans="1:6" ht="11.25" customHeight="1">
      <c r="A48" s="323"/>
      <c r="B48" s="87"/>
      <c r="C48" s="264"/>
      <c r="D48" s="264"/>
      <c r="E48" s="60"/>
      <c r="F48" s="60"/>
    </row>
    <row r="49" spans="1:6" ht="11.25" customHeight="1">
      <c r="A49" s="323"/>
      <c r="B49" s="87"/>
      <c r="C49" s="264"/>
      <c r="D49" s="264"/>
      <c r="E49" s="60"/>
      <c r="F49" s="60"/>
    </row>
    <row r="50" spans="1:6" ht="11.25" customHeight="1">
      <c r="A50" s="323"/>
      <c r="B50" s="87"/>
      <c r="C50" s="56"/>
      <c r="D50" s="56"/>
      <c r="E50" s="60"/>
      <c r="F50" s="60"/>
    </row>
    <row r="51" spans="1:6" ht="12.75">
      <c r="A51" s="60"/>
      <c r="B51" s="60"/>
      <c r="C51" s="60"/>
      <c r="D51" s="60"/>
      <c r="E51" s="60"/>
      <c r="F51" s="60"/>
    </row>
    <row r="52" spans="1:6" ht="12.75">
      <c r="A52" s="60"/>
      <c r="B52" s="60"/>
      <c r="C52" s="60"/>
      <c r="D52" s="60"/>
      <c r="E52" s="60"/>
      <c r="F52" s="60"/>
    </row>
    <row r="53" spans="1:6" ht="12.75">
      <c r="A53" s="60"/>
      <c r="B53" s="60"/>
      <c r="C53" s="60"/>
      <c r="D53" s="60"/>
      <c r="E53" s="60"/>
      <c r="F53" s="60"/>
    </row>
    <row r="54" spans="1:6" ht="12.75">
      <c r="A54" s="60"/>
      <c r="B54" s="60"/>
      <c r="C54" s="60"/>
      <c r="D54" s="60"/>
      <c r="E54" s="60"/>
      <c r="F54" s="60"/>
    </row>
    <row r="55" spans="1:6" ht="12.75">
      <c r="A55" s="60"/>
      <c r="B55" s="60"/>
      <c r="C55" s="60"/>
      <c r="D55" s="60"/>
      <c r="E55" s="60"/>
      <c r="F55" s="60"/>
    </row>
    <row r="56" spans="1:6" ht="12.75">
      <c r="A56" s="60"/>
      <c r="B56" s="60"/>
      <c r="C56" s="60"/>
      <c r="D56" s="60"/>
      <c r="E56" s="60"/>
      <c r="F56" s="60"/>
    </row>
    <row r="57" spans="1:6" ht="12.75">
      <c r="A57" s="19"/>
      <c r="B57" s="60"/>
      <c r="C57" s="60"/>
      <c r="D57" s="60"/>
      <c r="E57" s="60"/>
      <c r="F57" s="60"/>
    </row>
    <row r="58" spans="1:6" ht="12.75">
      <c r="A58" s="60"/>
      <c r="B58" s="60"/>
      <c r="C58" s="60"/>
      <c r="D58" s="60"/>
      <c r="E58" s="60"/>
      <c r="F58" s="60"/>
    </row>
  </sheetData>
  <sheetProtection selectLockedCells="1" selectUnlockedCells="1"/>
  <mergeCells count="17">
    <mergeCell ref="A40:A42"/>
    <mergeCell ref="A44:A46"/>
    <mergeCell ref="A48:A50"/>
    <mergeCell ref="A21:A22"/>
    <mergeCell ref="A25:A26"/>
    <mergeCell ref="A32:A34"/>
    <mergeCell ref="A36:A38"/>
    <mergeCell ref="A5:A6"/>
    <mergeCell ref="A9:A10"/>
    <mergeCell ref="A13:A14"/>
    <mergeCell ref="A17:A18"/>
    <mergeCell ref="A1:N1"/>
    <mergeCell ref="C3:D3"/>
    <mergeCell ref="E3:F3"/>
    <mergeCell ref="G3:H3"/>
    <mergeCell ref="K3:L3"/>
    <mergeCell ref="I3:J3"/>
  </mergeCells>
  <printOptions horizontalCentered="1"/>
  <pageMargins left="0.39375" right="0.39375" top="0.19652777777777777" bottom="0.19652777777777777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5.421875" style="1" customWidth="1"/>
    <col min="2" max="11" width="10.7109375" style="1" customWidth="1"/>
    <col min="12" max="16384" width="9.140625" style="1" customWidth="1"/>
  </cols>
  <sheetData>
    <row r="2" spans="1:11" ht="18">
      <c r="A2" s="319" t="s">
        <v>49</v>
      </c>
      <c r="B2" s="319"/>
      <c r="C2" s="319"/>
      <c r="D2" s="319"/>
      <c r="E2" s="319"/>
      <c r="F2" s="319"/>
      <c r="G2" s="319"/>
      <c r="H2" s="88"/>
      <c r="I2" s="88"/>
      <c r="J2" s="88"/>
      <c r="K2" s="3"/>
    </row>
    <row r="3" spans="1:11" ht="18">
      <c r="A3" s="319" t="s">
        <v>50</v>
      </c>
      <c r="B3" s="319"/>
      <c r="C3" s="319"/>
      <c r="D3" s="319"/>
      <c r="E3" s="319"/>
      <c r="F3" s="319"/>
      <c r="G3" s="319"/>
      <c r="H3" s="88"/>
      <c r="I3" s="88"/>
      <c r="J3" s="88"/>
      <c r="K3" s="3"/>
    </row>
    <row r="4" spans="1:7" ht="13.5" thickBot="1">
      <c r="A4" s="114" t="s">
        <v>51</v>
      </c>
      <c r="B4" s="89"/>
      <c r="C4" s="89"/>
      <c r="D4" s="89"/>
      <c r="E4" s="89"/>
      <c r="F4" s="89"/>
      <c r="G4" s="20"/>
    </row>
    <row r="5" spans="1:11" ht="18.75" customHeight="1" thickBot="1">
      <c r="A5" s="115"/>
      <c r="B5" s="328" t="s">
        <v>4</v>
      </c>
      <c r="C5" s="329"/>
      <c r="D5" s="325" t="s">
        <v>5</v>
      </c>
      <c r="E5" s="326"/>
      <c r="F5" s="325" t="s">
        <v>62</v>
      </c>
      <c r="G5" s="326"/>
      <c r="H5" s="325" t="s">
        <v>73</v>
      </c>
      <c r="I5" s="326"/>
      <c r="J5" s="325" t="s">
        <v>78</v>
      </c>
      <c r="K5" s="326"/>
    </row>
    <row r="6" spans="1:11" ht="33" customHeight="1" thickBot="1">
      <c r="A6" s="116"/>
      <c r="B6" s="188" t="s">
        <v>52</v>
      </c>
      <c r="C6" s="189" t="s">
        <v>53</v>
      </c>
      <c r="D6" s="127" t="s">
        <v>52</v>
      </c>
      <c r="E6" s="128" t="s">
        <v>53</v>
      </c>
      <c r="F6" s="127" t="s">
        <v>52</v>
      </c>
      <c r="G6" s="128" t="s">
        <v>53</v>
      </c>
      <c r="H6" s="127" t="s">
        <v>52</v>
      </c>
      <c r="I6" s="128" t="s">
        <v>53</v>
      </c>
      <c r="J6" s="127" t="s">
        <v>52</v>
      </c>
      <c r="K6" s="128" t="s">
        <v>53</v>
      </c>
    </row>
    <row r="7" spans="1:12" ht="18.75" customHeight="1">
      <c r="A7" s="124" t="s">
        <v>8</v>
      </c>
      <c r="B7" s="190">
        <v>2521</v>
      </c>
      <c r="C7" s="191">
        <v>101</v>
      </c>
      <c r="D7" s="118">
        <v>2633</v>
      </c>
      <c r="E7" s="117">
        <v>205</v>
      </c>
      <c r="F7" s="118">
        <v>2604</v>
      </c>
      <c r="G7" s="117">
        <v>72</v>
      </c>
      <c r="H7" s="118">
        <v>2672</v>
      </c>
      <c r="I7" s="117">
        <v>165</v>
      </c>
      <c r="J7" s="118">
        <v>2618</v>
      </c>
      <c r="K7" s="117">
        <v>99</v>
      </c>
      <c r="L7" s="15"/>
    </row>
    <row r="8" spans="1:11" ht="18.75" customHeight="1">
      <c r="A8" s="125" t="s">
        <v>42</v>
      </c>
      <c r="B8" s="192">
        <v>1518</v>
      </c>
      <c r="C8" s="193">
        <v>104</v>
      </c>
      <c r="D8" s="120">
        <v>1499</v>
      </c>
      <c r="E8" s="119">
        <v>42</v>
      </c>
      <c r="F8" s="120">
        <v>1416</v>
      </c>
      <c r="G8" s="119">
        <v>7</v>
      </c>
      <c r="H8" s="120">
        <v>1478</v>
      </c>
      <c r="I8" s="119">
        <v>57</v>
      </c>
      <c r="J8" s="120">
        <v>1486</v>
      </c>
      <c r="K8" s="119">
        <v>99</v>
      </c>
    </row>
    <row r="9" spans="1:11" ht="18.75" customHeight="1" thickBot="1">
      <c r="A9" s="126" t="s">
        <v>43</v>
      </c>
      <c r="B9" s="194">
        <v>1899</v>
      </c>
      <c r="C9" s="195">
        <v>105</v>
      </c>
      <c r="D9" s="122">
        <v>1919</v>
      </c>
      <c r="E9" s="121">
        <v>42</v>
      </c>
      <c r="F9" s="122">
        <v>1846</v>
      </c>
      <c r="G9" s="121">
        <v>47</v>
      </c>
      <c r="H9" s="122">
        <v>1980</v>
      </c>
      <c r="I9" s="121">
        <v>111</v>
      </c>
      <c r="J9" s="122">
        <v>1955</v>
      </c>
      <c r="K9" s="121">
        <v>89</v>
      </c>
    </row>
    <row r="10" spans="1:11" ht="18.75" customHeight="1" thickBot="1">
      <c r="A10" s="123" t="s">
        <v>12</v>
      </c>
      <c r="B10" s="196">
        <f aca="true" t="shared" si="0" ref="B10:G10">SUM(B7:B9)</f>
        <v>5938</v>
      </c>
      <c r="C10" s="197">
        <f t="shared" si="0"/>
        <v>310</v>
      </c>
      <c r="D10" s="145">
        <f t="shared" si="0"/>
        <v>6051</v>
      </c>
      <c r="E10" s="144">
        <f t="shared" si="0"/>
        <v>289</v>
      </c>
      <c r="F10" s="145">
        <f t="shared" si="0"/>
        <v>5866</v>
      </c>
      <c r="G10" s="144">
        <f t="shared" si="0"/>
        <v>126</v>
      </c>
      <c r="H10" s="145">
        <f>SUM(H7:H9)</f>
        <v>6130</v>
      </c>
      <c r="I10" s="144">
        <f>SUM(I7:I9)</f>
        <v>333</v>
      </c>
      <c r="J10" s="145">
        <f>SUM(J7:J9)</f>
        <v>6059</v>
      </c>
      <c r="K10" s="144">
        <f>SUM(K7:K9)</f>
        <v>287</v>
      </c>
    </row>
    <row r="11" spans="1:9" ht="12.75">
      <c r="A11" s="91"/>
      <c r="B11" s="92"/>
      <c r="C11" s="93"/>
      <c r="D11" s="93"/>
      <c r="E11" s="93"/>
      <c r="F11" s="92"/>
      <c r="G11" s="93"/>
      <c r="H11" s="56"/>
      <c r="I11" s="13"/>
    </row>
    <row r="12" ht="12.75">
      <c r="A12" s="19" t="s">
        <v>54</v>
      </c>
    </row>
    <row r="13" spans="1:10" ht="12.75" customHeight="1">
      <c r="A13" s="94" t="s">
        <v>61</v>
      </c>
      <c r="B13" s="94"/>
      <c r="C13" s="94"/>
      <c r="D13" s="94"/>
      <c r="E13" s="94"/>
      <c r="F13" s="94"/>
      <c r="G13" s="94"/>
      <c r="H13" s="94"/>
      <c r="I13" s="94"/>
      <c r="J13" s="94"/>
    </row>
    <row r="14" spans="1:4" ht="18.75" customHeight="1">
      <c r="A14" s="327" t="s">
        <v>71</v>
      </c>
      <c r="B14" s="327"/>
      <c r="C14" s="327"/>
      <c r="D14" s="327"/>
    </row>
  </sheetData>
  <sheetProtection selectLockedCells="1" selectUnlockedCells="1"/>
  <mergeCells count="8">
    <mergeCell ref="J5:K5"/>
    <mergeCell ref="H5:I5"/>
    <mergeCell ref="A14:D14"/>
    <mergeCell ref="A2:G2"/>
    <mergeCell ref="A3:G3"/>
    <mergeCell ref="B5:C5"/>
    <mergeCell ref="D5:E5"/>
    <mergeCell ref="F5:G5"/>
  </mergeCells>
  <printOptions/>
  <pageMargins left="0.16" right="0.17" top="0.39375" bottom="0.393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zoomScalePageLayoutView="0" workbookViewId="0" topLeftCell="F1">
      <selection activeCell="P27" sqref="P27"/>
    </sheetView>
  </sheetViews>
  <sheetFormatPr defaultColWidth="9.140625" defaultRowHeight="12.75"/>
  <cols>
    <col min="1" max="1" width="3.8515625" style="95" customWidth="1"/>
    <col min="2" max="2" width="42.140625" style="95" customWidth="1"/>
    <col min="3" max="6" width="14.140625" style="96" customWidth="1"/>
    <col min="7" max="9" width="14.140625" style="95" customWidth="1"/>
    <col min="10" max="12" width="14.140625" style="1" customWidth="1"/>
    <col min="13" max="16384" width="9.140625" style="1" customWidth="1"/>
  </cols>
  <sheetData>
    <row r="2" spans="2:8" ht="18">
      <c r="B2" s="299" t="s">
        <v>55</v>
      </c>
      <c r="C2" s="299"/>
      <c r="D2" s="299"/>
      <c r="E2" s="299"/>
      <c r="F2" s="299"/>
      <c r="G2" s="299"/>
      <c r="H2" s="299"/>
    </row>
    <row r="3" spans="2:8" ht="18" customHeight="1">
      <c r="B3" s="320" t="s">
        <v>75</v>
      </c>
      <c r="C3" s="320"/>
      <c r="D3" s="320"/>
      <c r="E3" s="320"/>
      <c r="F3" s="320"/>
      <c r="G3" s="320"/>
      <c r="H3" s="320"/>
    </row>
    <row r="4" spans="2:8" ht="18" customHeight="1">
      <c r="B4" s="43"/>
      <c r="C4" s="43"/>
      <c r="D4" s="43"/>
      <c r="E4" s="43"/>
      <c r="F4" s="43"/>
      <c r="G4" s="43"/>
      <c r="H4" s="43"/>
    </row>
    <row r="5" ht="12.75">
      <c r="B5" s="97"/>
    </row>
    <row r="6" spans="2:8" ht="15" customHeight="1">
      <c r="B6" s="279" t="s">
        <v>56</v>
      </c>
      <c r="C6" s="279"/>
      <c r="D6" s="279"/>
      <c r="E6" s="279"/>
      <c r="F6" s="279"/>
      <c r="G6" s="279"/>
      <c r="H6" s="279"/>
    </row>
    <row r="7" spans="2:8" ht="15" customHeight="1" thickBot="1">
      <c r="B7" s="98"/>
      <c r="C7" s="98"/>
      <c r="D7" s="98"/>
      <c r="E7" s="98"/>
      <c r="F7" s="98"/>
      <c r="G7" s="98"/>
      <c r="H7" s="98"/>
    </row>
    <row r="8" spans="2:12" ht="15" customHeight="1" thickBot="1">
      <c r="B8" s="12"/>
      <c r="C8" s="280" t="s">
        <v>4</v>
      </c>
      <c r="D8" s="280"/>
      <c r="E8" s="330" t="s">
        <v>5</v>
      </c>
      <c r="F8" s="330"/>
      <c r="G8" s="330" t="s">
        <v>62</v>
      </c>
      <c r="H8" s="330"/>
      <c r="I8" s="330" t="s">
        <v>73</v>
      </c>
      <c r="J8" s="330"/>
      <c r="K8" s="330" t="s">
        <v>78</v>
      </c>
      <c r="L8" s="330"/>
    </row>
    <row r="9" spans="2:13" ht="26.25" thickBot="1">
      <c r="B9" s="99"/>
      <c r="C9" s="198" t="s">
        <v>52</v>
      </c>
      <c r="D9" s="198" t="s">
        <v>53</v>
      </c>
      <c r="E9" s="90" t="s">
        <v>52</v>
      </c>
      <c r="F9" s="90" t="s">
        <v>53</v>
      </c>
      <c r="G9" s="90" t="s">
        <v>52</v>
      </c>
      <c r="H9" s="90" t="s">
        <v>53</v>
      </c>
      <c r="I9" s="90" t="s">
        <v>52</v>
      </c>
      <c r="J9" s="90" t="s">
        <v>53</v>
      </c>
      <c r="K9" s="90" t="s">
        <v>52</v>
      </c>
      <c r="L9" s="90" t="s">
        <v>53</v>
      </c>
      <c r="M9"/>
    </row>
    <row r="10" spans="2:12" ht="15" customHeight="1">
      <c r="B10" s="100" t="s">
        <v>57</v>
      </c>
      <c r="C10" s="199">
        <v>1052</v>
      </c>
      <c r="D10" s="200">
        <v>30</v>
      </c>
      <c r="E10" s="101">
        <v>1089</v>
      </c>
      <c r="F10" s="102">
        <v>110</v>
      </c>
      <c r="G10" s="101">
        <v>1088</v>
      </c>
      <c r="H10" s="102">
        <v>10</v>
      </c>
      <c r="I10" s="101">
        <v>1105</v>
      </c>
      <c r="J10" s="102">
        <v>57</v>
      </c>
      <c r="K10" s="101">
        <v>1052</v>
      </c>
      <c r="L10" s="102">
        <v>19</v>
      </c>
    </row>
    <row r="11" spans="2:12" ht="15" customHeight="1">
      <c r="B11" s="103" t="s">
        <v>58</v>
      </c>
      <c r="C11" s="201">
        <v>696</v>
      </c>
      <c r="D11" s="202">
        <v>13</v>
      </c>
      <c r="E11" s="104">
        <v>737</v>
      </c>
      <c r="F11" s="105">
        <v>29</v>
      </c>
      <c r="G11" s="104">
        <v>703</v>
      </c>
      <c r="H11" s="105">
        <v>4</v>
      </c>
      <c r="I11" s="104">
        <v>692</v>
      </c>
      <c r="J11" s="105">
        <v>14</v>
      </c>
      <c r="K11" s="104">
        <v>659</v>
      </c>
      <c r="L11" s="105">
        <v>6</v>
      </c>
    </row>
    <row r="12" spans="2:12" ht="15" customHeight="1">
      <c r="B12" s="103" t="s">
        <v>59</v>
      </c>
      <c r="C12" s="203">
        <v>33</v>
      </c>
      <c r="D12" s="204">
        <v>2</v>
      </c>
      <c r="E12" s="132">
        <v>35</v>
      </c>
      <c r="F12" s="133">
        <v>1</v>
      </c>
      <c r="G12" s="104">
        <v>34</v>
      </c>
      <c r="H12" s="105">
        <v>0</v>
      </c>
      <c r="I12" s="104">
        <v>35</v>
      </c>
      <c r="J12" s="105">
        <v>2</v>
      </c>
      <c r="K12" s="104">
        <v>35</v>
      </c>
      <c r="L12" s="105">
        <v>1</v>
      </c>
    </row>
    <row r="13" spans="2:12" ht="15" customHeight="1" thickBot="1">
      <c r="B13" s="134"/>
      <c r="C13" s="205">
        <f>SUM(C10:C12)</f>
        <v>1781</v>
      </c>
      <c r="D13" s="206">
        <v>4</v>
      </c>
      <c r="E13" s="146">
        <f aca="true" t="shared" si="0" ref="E13:J13">SUM(E10:E12)</f>
        <v>1861</v>
      </c>
      <c r="F13" s="147">
        <f t="shared" si="0"/>
        <v>140</v>
      </c>
      <c r="G13" s="146">
        <f t="shared" si="0"/>
        <v>1825</v>
      </c>
      <c r="H13" s="147">
        <f t="shared" si="0"/>
        <v>14</v>
      </c>
      <c r="I13" s="146">
        <f t="shared" si="0"/>
        <v>1832</v>
      </c>
      <c r="J13" s="147">
        <f t="shared" si="0"/>
        <v>73</v>
      </c>
      <c r="K13" s="146">
        <f>SUM(K10:K12)</f>
        <v>1746</v>
      </c>
      <c r="L13" s="147">
        <f>SUM(L10:L12)</f>
        <v>26</v>
      </c>
    </row>
    <row r="14" spans="2:4" ht="12.75">
      <c r="B14" s="106"/>
      <c r="C14" s="107"/>
      <c r="D14" s="107"/>
    </row>
    <row r="15" spans="2:4" ht="12.75">
      <c r="B15" s="106"/>
      <c r="C15" s="107"/>
      <c r="D15" s="107"/>
    </row>
    <row r="16" spans="2:4" ht="12.75">
      <c r="B16" s="106"/>
      <c r="C16" s="107"/>
      <c r="D16" s="107"/>
    </row>
    <row r="17" ht="12.75">
      <c r="B17" s="30"/>
    </row>
    <row r="18" spans="2:10" ht="15.75">
      <c r="B18" s="298"/>
      <c r="C18" s="298"/>
      <c r="D18" s="298"/>
      <c r="E18" s="298"/>
      <c r="F18" s="298"/>
      <c r="G18" s="298"/>
      <c r="H18" s="298"/>
      <c r="I18" s="108"/>
      <c r="J18" s="108"/>
    </row>
    <row r="19" spans="2:10" ht="12.75">
      <c r="B19" s="256"/>
      <c r="C19" s="257"/>
      <c r="D19" s="257"/>
      <c r="E19" s="257"/>
      <c r="F19" s="257"/>
      <c r="G19" s="258"/>
      <c r="H19" s="258"/>
      <c r="I19" s="108"/>
      <c r="J19" s="108"/>
    </row>
    <row r="20" spans="2:9" ht="12.75">
      <c r="B20" s="259"/>
      <c r="C20" s="260"/>
      <c r="D20" s="260"/>
      <c r="E20" s="260"/>
      <c r="F20" s="256"/>
      <c r="G20" s="256"/>
      <c r="H20" s="256"/>
      <c r="I20" s="1"/>
    </row>
    <row r="21" spans="2:9" ht="26.25" customHeight="1">
      <c r="B21" s="261"/>
      <c r="C21" s="257"/>
      <c r="D21" s="257"/>
      <c r="E21" s="257"/>
      <c r="F21" s="256"/>
      <c r="G21" s="256"/>
      <c r="H21" s="256"/>
      <c r="I21" s="1"/>
    </row>
    <row r="22" spans="2:9" ht="21" customHeight="1">
      <c r="B22" s="261"/>
      <c r="C22" s="257"/>
      <c r="D22" s="257"/>
      <c r="E22" s="257"/>
      <c r="F22" s="256"/>
      <c r="G22" s="256"/>
      <c r="H22" s="256"/>
      <c r="I22" s="1"/>
    </row>
    <row r="23" spans="2:9" ht="26.25" customHeight="1">
      <c r="B23" s="261"/>
      <c r="C23" s="257"/>
      <c r="D23" s="257"/>
      <c r="E23" s="257"/>
      <c r="F23" s="256"/>
      <c r="G23" s="256"/>
      <c r="H23" s="256"/>
      <c r="I23" s="1"/>
    </row>
    <row r="24" spans="2:9" ht="40.5" customHeight="1">
      <c r="B24" s="261"/>
      <c r="C24" s="257"/>
      <c r="D24" s="257"/>
      <c r="E24" s="257"/>
      <c r="F24" s="256"/>
      <c r="G24" s="256"/>
      <c r="H24" s="256"/>
      <c r="I24" s="1"/>
    </row>
    <row r="25" spans="2:9" ht="15" customHeight="1">
      <c r="B25" s="261"/>
      <c r="C25" s="257"/>
      <c r="D25" s="257"/>
      <c r="E25" s="257"/>
      <c r="F25" s="256"/>
      <c r="G25" s="256"/>
      <c r="H25" s="256"/>
      <c r="I25" s="1"/>
    </row>
    <row r="26" spans="2:9" ht="15" customHeight="1">
      <c r="B26" s="261"/>
      <c r="C26" s="257"/>
      <c r="D26" s="257"/>
      <c r="E26" s="257"/>
      <c r="F26" s="256"/>
      <c r="G26" s="256"/>
      <c r="H26" s="256"/>
      <c r="I26" s="1"/>
    </row>
    <row r="27" spans="2:9" ht="15" customHeight="1">
      <c r="B27" s="261"/>
      <c r="C27" s="257"/>
      <c r="D27" s="257"/>
      <c r="E27" s="257"/>
      <c r="F27" s="256"/>
      <c r="G27" s="256"/>
      <c r="H27" s="256"/>
      <c r="I27" s="1"/>
    </row>
    <row r="28" spans="2:9" ht="15" customHeight="1">
      <c r="B28" s="261"/>
      <c r="C28" s="257"/>
      <c r="D28" s="257"/>
      <c r="E28" s="257"/>
      <c r="F28" s="256"/>
      <c r="G28" s="256"/>
      <c r="H28" s="256"/>
      <c r="I28" s="1"/>
    </row>
    <row r="29" spans="1:8" s="60" customFormat="1" ht="12.75">
      <c r="A29" s="95"/>
      <c r="B29" s="261"/>
      <c r="C29" s="257"/>
      <c r="D29" s="257"/>
      <c r="E29" s="257"/>
      <c r="F29" s="256"/>
      <c r="G29" s="256"/>
      <c r="H29" s="256"/>
    </row>
    <row r="30" spans="1:8" s="60" customFormat="1" ht="12.75">
      <c r="A30" s="95"/>
      <c r="B30" s="261"/>
      <c r="C30" s="257"/>
      <c r="D30" s="257"/>
      <c r="E30" s="257"/>
      <c r="F30" s="256"/>
      <c r="G30" s="256"/>
      <c r="H30" s="256"/>
    </row>
    <row r="31" spans="1:8" s="60" customFormat="1" ht="12.75">
      <c r="A31" s="95"/>
      <c r="B31" s="261"/>
      <c r="C31" s="262"/>
      <c r="D31" s="262"/>
      <c r="E31" s="257"/>
      <c r="F31" s="256"/>
      <c r="G31" s="256"/>
      <c r="H31" s="256"/>
    </row>
    <row r="32" spans="1:5" s="60" customFormat="1" ht="12.75">
      <c r="A32" s="109"/>
      <c r="B32" s="109"/>
      <c r="C32" s="110"/>
      <c r="D32" s="110"/>
      <c r="E32" s="110"/>
    </row>
    <row r="33" spans="1:6" s="60" customFormat="1" ht="12.75">
      <c r="A33" s="109"/>
      <c r="B33" s="109"/>
      <c r="C33" s="110"/>
      <c r="D33" s="110"/>
      <c r="E33" s="110"/>
      <c r="F33" s="109"/>
    </row>
    <row r="34" s="60" customFormat="1" ht="12.75"/>
    <row r="35" s="60" customFormat="1" ht="12.75"/>
    <row r="36" spans="1:3" s="60" customFormat="1" ht="12.75">
      <c r="A36" s="109"/>
      <c r="B36" s="109"/>
      <c r="C36" s="109"/>
    </row>
    <row r="37" spans="1:3" s="60" customFormat="1" ht="12.75">
      <c r="A37" s="109"/>
      <c r="B37" s="109"/>
      <c r="C37" s="109"/>
    </row>
    <row r="38" spans="1:9" s="60" customFormat="1" ht="12.75">
      <c r="A38" s="109"/>
      <c r="B38" s="109"/>
      <c r="C38" s="110"/>
      <c r="D38" s="110"/>
      <c r="E38" s="110"/>
      <c r="F38" s="110"/>
      <c r="G38" s="109"/>
      <c r="H38" s="109"/>
      <c r="I38" s="109"/>
    </row>
    <row r="39" spans="1:9" s="60" customFormat="1" ht="12.75">
      <c r="A39" s="109"/>
      <c r="B39" s="109"/>
      <c r="C39" s="110"/>
      <c r="D39" s="110"/>
      <c r="E39" s="110"/>
      <c r="F39" s="110"/>
      <c r="G39" s="109"/>
      <c r="H39" s="109"/>
      <c r="I39" s="109"/>
    </row>
    <row r="40" spans="1:9" s="60" customFormat="1" ht="12.75">
      <c r="A40" s="109"/>
      <c r="B40" s="109"/>
      <c r="C40" s="110"/>
      <c r="D40" s="110"/>
      <c r="E40" s="110"/>
      <c r="F40" s="110"/>
      <c r="G40" s="109"/>
      <c r="H40" s="109"/>
      <c r="I40" s="109"/>
    </row>
    <row r="41" spans="1:9" s="60" customFormat="1" ht="12.75">
      <c r="A41" s="109"/>
      <c r="B41" s="109"/>
      <c r="C41" s="110"/>
      <c r="D41" s="110"/>
      <c r="E41" s="110"/>
      <c r="F41" s="110"/>
      <c r="G41" s="109"/>
      <c r="H41" s="109"/>
      <c r="I41" s="109"/>
    </row>
    <row r="42" spans="1:9" s="60" customFormat="1" ht="12.75">
      <c r="A42" s="109"/>
      <c r="B42" s="109"/>
      <c r="C42" s="110"/>
      <c r="D42" s="110"/>
      <c r="E42" s="110"/>
      <c r="F42" s="110"/>
      <c r="G42" s="109"/>
      <c r="H42" s="109"/>
      <c r="I42" s="109"/>
    </row>
    <row r="43" spans="1:10" s="60" customFormat="1" ht="12.75">
      <c r="A43" s="109"/>
      <c r="B43" s="109"/>
      <c r="C43" s="110"/>
      <c r="D43" s="110"/>
      <c r="E43" s="110"/>
      <c r="F43" s="110"/>
      <c r="G43" s="109"/>
      <c r="H43" s="109"/>
      <c r="I43" s="109"/>
      <c r="J43" s="1"/>
    </row>
    <row r="44" spans="1:9" ht="12.75">
      <c r="A44" s="109"/>
      <c r="B44" s="109"/>
      <c r="C44" s="110"/>
      <c r="D44" s="110"/>
      <c r="E44" s="110"/>
      <c r="F44" s="110"/>
      <c r="G44" s="109"/>
      <c r="H44" s="109"/>
      <c r="I44" s="109"/>
    </row>
    <row r="45" spans="1:9" ht="12.75">
      <c r="A45" s="109"/>
      <c r="B45" s="109"/>
      <c r="C45" s="110"/>
      <c r="D45" s="110"/>
      <c r="E45" s="110"/>
      <c r="F45" s="110"/>
      <c r="G45" s="109"/>
      <c r="H45" s="109"/>
      <c r="I45" s="109"/>
    </row>
    <row r="46" spans="1:8" ht="12.75">
      <c r="A46" s="109"/>
      <c r="B46" s="109"/>
      <c r="C46" s="110"/>
      <c r="D46" s="110"/>
      <c r="E46" s="110"/>
      <c r="F46" s="110"/>
      <c r="G46" s="109"/>
      <c r="H46" s="109"/>
    </row>
  </sheetData>
  <sheetProtection selectLockedCells="1" selectUnlockedCells="1"/>
  <mergeCells count="9">
    <mergeCell ref="K8:L8"/>
    <mergeCell ref="I8:J8"/>
    <mergeCell ref="B18:H18"/>
    <mergeCell ref="B2:H2"/>
    <mergeCell ref="B3:H3"/>
    <mergeCell ref="B6:H6"/>
    <mergeCell ref="C8:D8"/>
    <mergeCell ref="E8:F8"/>
    <mergeCell ref="G8:H8"/>
  </mergeCells>
  <printOptions/>
  <pageMargins left="0.5902777777777778" right="0.19652777777777777" top="0.4097222222222222" bottom="0.39375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Pisanu</dc:creator>
  <cp:keywords/>
  <dc:description/>
  <cp:lastModifiedBy>pr37893</cp:lastModifiedBy>
  <cp:lastPrinted>2018-09-10T13:44:53Z</cp:lastPrinted>
  <dcterms:created xsi:type="dcterms:W3CDTF">2017-09-04T11:17:40Z</dcterms:created>
  <dcterms:modified xsi:type="dcterms:W3CDTF">2018-09-10T14:19:24Z</dcterms:modified>
  <cp:category/>
  <cp:version/>
  <cp:contentType/>
  <cp:contentStatus/>
</cp:coreProperties>
</file>